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LIII\"/>
    </mc:Choice>
  </mc:AlternateContent>
  <xr:revisionPtr revIDLastSave="0" documentId="8_{C8D2A3B1-F4A7-4DE8-BB67-8D708D5E21E1}" xr6:coauthVersionLast="47" xr6:coauthVersionMax="47" xr10:uidLastSave="{00000000-0000-0000-0000-000000000000}"/>
  <bookViews>
    <workbookView xWindow="-120" yWindow="-120" windowWidth="29040" windowHeight="15840" tabRatio="889" activeTab="11" xr2:uid="{00000000-000D-0000-FFFF-FFFF00000000}"/>
  </bookViews>
  <sheets>
    <sheet name="zał.1" sheetId="111" r:id="rId1"/>
    <sheet name="zał.2" sheetId="112" r:id="rId2"/>
    <sheet name="zał.3" sheetId="113" r:id="rId3"/>
    <sheet name="zał.4" sheetId="114" r:id="rId4"/>
    <sheet name="zał.5" sheetId="116" r:id="rId5"/>
    <sheet name=" zał.6" sheetId="117" r:id="rId6"/>
    <sheet name="zał.7" sheetId="118" r:id="rId7"/>
    <sheet name="zał.8" sheetId="115" r:id="rId8"/>
    <sheet name="zał.9" sheetId="119" r:id="rId9"/>
    <sheet name="zał.10" sheetId="121" r:id="rId10"/>
    <sheet name="zał.11" sheetId="120" r:id="rId11"/>
    <sheet name="zał.12" sheetId="122" r:id="rId12"/>
  </sheets>
  <definedNames>
    <definedName name="_xlnm.Print_Area" localSheetId="0">zał.1!$A$1:$Q$159</definedName>
    <definedName name="_xlnm.Print_Area" localSheetId="9">zał.10!$A$1:$K$151</definedName>
    <definedName name="_xlnm.Print_Area" localSheetId="1">zał.2!$A$1:$G$56</definedName>
    <definedName name="_xlnm.Print_Area" localSheetId="4">zał.5!$A$1:$F$63</definedName>
    <definedName name="_xlnm.Print_Titles" localSheetId="5">' zał.6'!$7:$13</definedName>
    <definedName name="_xlnm.Print_Titles" localSheetId="0">zał.1!$7:$11</definedName>
    <definedName name="_xlnm.Print_Titles" localSheetId="9">zał.10!$8:$9</definedName>
    <definedName name="_xlnm.Print_Titles" localSheetId="10">zał.11!$7:$9</definedName>
    <definedName name="_xlnm.Print_Titles" localSheetId="1">zał.2!$7:$8</definedName>
    <definedName name="_xlnm.Print_Titles" localSheetId="2">zał.3!$7:$11</definedName>
    <definedName name="_xlnm.Print_Titles" localSheetId="3">zał.4!$7:$9</definedName>
    <definedName name="_xlnm.Print_Titles" localSheetId="6">zał.7!$7:$13</definedName>
    <definedName name="_xlnm.Print_Titles" localSheetId="7">zał.8!$7:$11</definedName>
    <definedName name="_xlnm.Print_Titles" localSheetId="8">zał.9!$6:$9</definedName>
  </definedNames>
  <calcPr calcId="191029"/>
</workbook>
</file>

<file path=xl/calcChain.xml><?xml version="1.0" encoding="utf-8"?>
<calcChain xmlns="http://schemas.openxmlformats.org/spreadsheetml/2006/main">
  <c r="H63" i="122" l="1"/>
  <c r="G63" i="122"/>
  <c r="F63" i="122"/>
  <c r="E63" i="122"/>
  <c r="H60" i="122"/>
  <c r="G60" i="122"/>
  <c r="F60" i="122"/>
  <c r="E60" i="122"/>
  <c r="H57" i="122"/>
  <c r="H51" i="122" s="1"/>
  <c r="G57" i="122"/>
  <c r="F57" i="122"/>
  <c r="E57" i="122"/>
  <c r="H54" i="122"/>
  <c r="G54" i="122"/>
  <c r="F54" i="122"/>
  <c r="F51" i="122" s="1"/>
  <c r="E54" i="122"/>
  <c r="E51" i="122" s="1"/>
  <c r="G51" i="122"/>
  <c r="H50" i="122"/>
  <c r="G50" i="122"/>
  <c r="F50" i="122"/>
  <c r="E50" i="122"/>
  <c r="H49" i="122"/>
  <c r="G49" i="122"/>
  <c r="F49" i="122"/>
  <c r="E49" i="122"/>
  <c r="H48" i="122"/>
  <c r="G48" i="122"/>
  <c r="F48" i="122"/>
  <c r="E48" i="122"/>
  <c r="H45" i="122"/>
  <c r="H42" i="122" s="1"/>
  <c r="G45" i="122"/>
  <c r="G42" i="122" s="1"/>
  <c r="F45" i="122"/>
  <c r="E45" i="122"/>
  <c r="F42" i="122"/>
  <c r="E42" i="122"/>
  <c r="H41" i="122"/>
  <c r="H65" i="122" s="1"/>
  <c r="G41" i="122"/>
  <c r="F41" i="122"/>
  <c r="E41" i="122"/>
  <c r="H40" i="122"/>
  <c r="G40" i="122"/>
  <c r="F40" i="122"/>
  <c r="E40" i="122"/>
  <c r="E64" i="122" s="1"/>
  <c r="H39" i="122"/>
  <c r="G39" i="122"/>
  <c r="F39" i="122"/>
  <c r="E39" i="122"/>
  <c r="H36" i="122"/>
  <c r="G36" i="122"/>
  <c r="F36" i="122"/>
  <c r="E36" i="122"/>
  <c r="H33" i="122"/>
  <c r="G33" i="122"/>
  <c r="F33" i="122"/>
  <c r="E33" i="122"/>
  <c r="H30" i="122"/>
  <c r="G30" i="122"/>
  <c r="F30" i="122"/>
  <c r="E30" i="122"/>
  <c r="G27" i="122"/>
  <c r="F27" i="122"/>
  <c r="G24" i="122"/>
  <c r="F24" i="122"/>
  <c r="F21" i="122" s="1"/>
  <c r="G20" i="122"/>
  <c r="F20" i="122"/>
  <c r="G19" i="122"/>
  <c r="F19" i="122"/>
  <c r="H18" i="122"/>
  <c r="G18" i="122"/>
  <c r="F18" i="122"/>
  <c r="E18" i="122"/>
  <c r="H15" i="122"/>
  <c r="G15" i="122"/>
  <c r="F15" i="122"/>
  <c r="E15" i="122"/>
  <c r="H12" i="122"/>
  <c r="G12" i="122"/>
  <c r="F12" i="122"/>
  <c r="E12" i="122"/>
  <c r="H66" i="122" l="1"/>
  <c r="E66" i="122"/>
  <c r="H64" i="122"/>
  <c r="F66" i="122"/>
  <c r="F64" i="122"/>
  <c r="G64" i="122"/>
  <c r="E65" i="122"/>
  <c r="G65" i="122"/>
  <c r="G21" i="122"/>
  <c r="G66" i="122" s="1"/>
  <c r="F65" i="122"/>
  <c r="K150" i="121"/>
  <c r="K149" i="121"/>
  <c r="K146" i="121" s="1"/>
  <c r="J149" i="121"/>
  <c r="J146" i="121" s="1"/>
  <c r="I149" i="121"/>
  <c r="H149" i="121"/>
  <c r="G148" i="121"/>
  <c r="G147" i="121" s="1"/>
  <c r="G146" i="121" s="1"/>
  <c r="F147" i="121"/>
  <c r="F146" i="121" s="1"/>
  <c r="E147" i="121"/>
  <c r="D147" i="121"/>
  <c r="I146" i="121"/>
  <c r="H146" i="121"/>
  <c r="E146" i="121"/>
  <c r="D146" i="121"/>
  <c r="K145" i="121"/>
  <c r="K144" i="121"/>
  <c r="K143" i="121"/>
  <c r="K142" i="121"/>
  <c r="K141" i="121"/>
  <c r="K140" i="121"/>
  <c r="K139" i="121"/>
  <c r="K138" i="121"/>
  <c r="J137" i="121"/>
  <c r="I137" i="121"/>
  <c r="H137" i="121"/>
  <c r="K137" i="121" s="1"/>
  <c r="K136" i="121"/>
  <c r="G136" i="121"/>
  <c r="K135" i="121"/>
  <c r="G135" i="121"/>
  <c r="G134" i="121" s="1"/>
  <c r="D135" i="121"/>
  <c r="J134" i="121"/>
  <c r="I134" i="121"/>
  <c r="D134" i="121"/>
  <c r="K133" i="121"/>
  <c r="H132" i="121"/>
  <c r="K132" i="121" s="1"/>
  <c r="K129" i="121" s="1"/>
  <c r="K131" i="121"/>
  <c r="G131" i="121"/>
  <c r="K130" i="121"/>
  <c r="D130" i="121"/>
  <c r="D129" i="121" s="1"/>
  <c r="J129" i="121"/>
  <c r="I129" i="121"/>
  <c r="H129" i="121"/>
  <c r="K128" i="121"/>
  <c r="H127" i="121"/>
  <c r="H124" i="121" s="1"/>
  <c r="K126" i="121"/>
  <c r="G126" i="121"/>
  <c r="K125" i="121"/>
  <c r="D125" i="121"/>
  <c r="G125" i="121" s="1"/>
  <c r="G124" i="121" s="1"/>
  <c r="J124" i="121"/>
  <c r="I124" i="121"/>
  <c r="K123" i="121"/>
  <c r="H122" i="121"/>
  <c r="K122" i="121" s="1"/>
  <c r="G121" i="121"/>
  <c r="D120" i="121"/>
  <c r="G120" i="121" s="1"/>
  <c r="G119" i="121" s="1"/>
  <c r="J119" i="121"/>
  <c r="I119" i="121"/>
  <c r="K116" i="121"/>
  <c r="J115" i="121"/>
  <c r="J112" i="121" s="1"/>
  <c r="I115" i="121"/>
  <c r="I112" i="121" s="1"/>
  <c r="H115" i="121"/>
  <c r="G114" i="121"/>
  <c r="D113" i="121"/>
  <c r="D112" i="121" s="1"/>
  <c r="K111" i="121"/>
  <c r="K110" i="121"/>
  <c r="K109" i="121"/>
  <c r="K108" i="121"/>
  <c r="K107" i="121"/>
  <c r="K106" i="121"/>
  <c r="K105" i="121"/>
  <c r="J104" i="121"/>
  <c r="I104" i="121"/>
  <c r="H104" i="121"/>
  <c r="G103" i="121"/>
  <c r="D102" i="121"/>
  <c r="G102" i="121" s="1"/>
  <c r="K101" i="121"/>
  <c r="K100" i="121"/>
  <c r="K99" i="121"/>
  <c r="K98" i="121"/>
  <c r="K97" i="121"/>
  <c r="K96" i="121"/>
  <c r="K95" i="121"/>
  <c r="K94" i="121"/>
  <c r="J93" i="121"/>
  <c r="I93" i="121"/>
  <c r="I90" i="121" s="1"/>
  <c r="H93" i="121"/>
  <c r="H90" i="121" s="1"/>
  <c r="G92" i="121"/>
  <c r="D91" i="121"/>
  <c r="G91" i="121" s="1"/>
  <c r="J90" i="121"/>
  <c r="D90" i="121"/>
  <c r="K89" i="121"/>
  <c r="K88" i="121"/>
  <c r="K87" i="121"/>
  <c r="K86" i="121"/>
  <c r="K85" i="121"/>
  <c r="K84" i="121"/>
  <c r="K83" i="121"/>
  <c r="K82" i="121"/>
  <c r="K81" i="121"/>
  <c r="J80" i="121"/>
  <c r="J77" i="121" s="1"/>
  <c r="I80" i="121"/>
  <c r="K80" i="121" s="1"/>
  <c r="H80" i="121"/>
  <c r="G79" i="121"/>
  <c r="D78" i="121"/>
  <c r="D77" i="121" s="1"/>
  <c r="H77" i="121"/>
  <c r="K76" i="121"/>
  <c r="K75" i="121"/>
  <c r="K74" i="121"/>
  <c r="K73" i="121"/>
  <c r="K72" i="121"/>
  <c r="K71" i="121"/>
  <c r="K70" i="121"/>
  <c r="K69" i="121"/>
  <c r="K68" i="121"/>
  <c r="K67" i="121"/>
  <c r="J66" i="121"/>
  <c r="J63" i="121" s="1"/>
  <c r="I66" i="121"/>
  <c r="I63" i="121" s="1"/>
  <c r="H66" i="121"/>
  <c r="G65" i="121"/>
  <c r="D64" i="121"/>
  <c r="D63" i="121" s="1"/>
  <c r="K62" i="121"/>
  <c r="J61" i="121"/>
  <c r="I61" i="121"/>
  <c r="H61" i="121"/>
  <c r="K60" i="121"/>
  <c r="J59" i="121"/>
  <c r="I59" i="121"/>
  <c r="H59" i="121"/>
  <c r="K59" i="121" s="1"/>
  <c r="K58" i="121"/>
  <c r="K57" i="121"/>
  <c r="K56" i="121"/>
  <c r="K55" i="121"/>
  <c r="J54" i="121"/>
  <c r="I54" i="121"/>
  <c r="H54" i="121"/>
  <c r="K54" i="121" s="1"/>
  <c r="K53" i="121"/>
  <c r="J52" i="121"/>
  <c r="I52" i="121"/>
  <c r="H52" i="121"/>
  <c r="K52" i="121" s="1"/>
  <c r="K51" i="121"/>
  <c r="J50" i="121"/>
  <c r="I50" i="121"/>
  <c r="H50" i="121"/>
  <c r="K49" i="121"/>
  <c r="J48" i="121"/>
  <c r="I48" i="121"/>
  <c r="H48" i="121"/>
  <c r="K47" i="121"/>
  <c r="K46" i="121"/>
  <c r="K45" i="121"/>
  <c r="K44" i="121"/>
  <c r="J43" i="121"/>
  <c r="K43" i="121" s="1"/>
  <c r="I43" i="121"/>
  <c r="I40" i="121" s="1"/>
  <c r="H43" i="121"/>
  <c r="G42" i="121"/>
  <c r="G41" i="121"/>
  <c r="G40" i="121" s="1"/>
  <c r="D41" i="121"/>
  <c r="D40" i="121"/>
  <c r="K39" i="121"/>
  <c r="H38" i="121"/>
  <c r="K38" i="121" s="1"/>
  <c r="K37" i="121"/>
  <c r="K36" i="121"/>
  <c r="H36" i="121"/>
  <c r="F35" i="121"/>
  <c r="G35" i="121" s="1"/>
  <c r="E34" i="121"/>
  <c r="E33" i="121" s="1"/>
  <c r="E32" i="121" s="1"/>
  <c r="F33" i="121"/>
  <c r="F32" i="121" s="1"/>
  <c r="D33" i="121"/>
  <c r="J32" i="121"/>
  <c r="I32" i="121"/>
  <c r="D32" i="121"/>
  <c r="K31" i="121"/>
  <c r="H30" i="121"/>
  <c r="H26" i="121" s="1"/>
  <c r="G29" i="121"/>
  <c r="G28" i="121"/>
  <c r="G27" i="121" s="1"/>
  <c r="G26" i="121" s="1"/>
  <c r="F27" i="121"/>
  <c r="E27" i="121"/>
  <c r="D27" i="121"/>
  <c r="D26" i="121" s="1"/>
  <c r="J26" i="121"/>
  <c r="I26" i="121"/>
  <c r="F26" i="121"/>
  <c r="E26" i="121"/>
  <c r="K25" i="121"/>
  <c r="K24" i="121"/>
  <c r="K23" i="121"/>
  <c r="K22" i="121"/>
  <c r="K21" i="121"/>
  <c r="K20" i="121"/>
  <c r="K19" i="121"/>
  <c r="K18" i="121"/>
  <c r="K17" i="121"/>
  <c r="K16" i="121"/>
  <c r="K15" i="121"/>
  <c r="J14" i="121"/>
  <c r="J10" i="121" s="1"/>
  <c r="I14" i="121"/>
  <c r="H14" i="121"/>
  <c r="H10" i="121" s="1"/>
  <c r="G13" i="121"/>
  <c r="G12" i="121"/>
  <c r="F11" i="121"/>
  <c r="F10" i="121" s="1"/>
  <c r="E11" i="121"/>
  <c r="E10" i="121" s="1"/>
  <c r="E151" i="121" s="1"/>
  <c r="D11" i="121"/>
  <c r="G11" i="121" s="1"/>
  <c r="D10" i="121" l="1"/>
  <c r="G10" i="121" s="1"/>
  <c r="G34" i="121"/>
  <c r="G33" i="121" s="1"/>
  <c r="G32" i="121" s="1"/>
  <c r="K50" i="121"/>
  <c r="G90" i="121"/>
  <c r="K104" i="121"/>
  <c r="D119" i="121"/>
  <c r="D124" i="121"/>
  <c r="D151" i="121" s="1"/>
  <c r="K66" i="121"/>
  <c r="F151" i="121"/>
  <c r="K14" i="121"/>
  <c r="H40" i="121"/>
  <c r="K40" i="121" s="1"/>
  <c r="K115" i="121"/>
  <c r="K26" i="121"/>
  <c r="K48" i="121"/>
  <c r="K93" i="121"/>
  <c r="K90" i="121" s="1"/>
  <c r="K61" i="121"/>
  <c r="K32" i="121"/>
  <c r="K30" i="121"/>
  <c r="J40" i="121"/>
  <c r="J151" i="121" s="1"/>
  <c r="H63" i="121"/>
  <c r="K63" i="121" s="1"/>
  <c r="I77" i="121"/>
  <c r="K77" i="121" s="1"/>
  <c r="G78" i="121"/>
  <c r="G77" i="121" s="1"/>
  <c r="H112" i="121"/>
  <c r="K112" i="121" s="1"/>
  <c r="K127" i="121"/>
  <c r="K124" i="121" s="1"/>
  <c r="I10" i="121"/>
  <c r="K10" i="121" s="1"/>
  <c r="G64" i="121"/>
  <c r="G63" i="121" s="1"/>
  <c r="G113" i="121"/>
  <c r="G112" i="121" s="1"/>
  <c r="G130" i="121"/>
  <c r="G129" i="121" s="1"/>
  <c r="H32" i="121"/>
  <c r="H119" i="121"/>
  <c r="K119" i="121" s="1"/>
  <c r="H134" i="121"/>
  <c r="K134" i="121" s="1"/>
  <c r="G151" i="121" l="1"/>
  <c r="I151" i="121"/>
  <c r="K151" i="121"/>
  <c r="H151" i="121"/>
  <c r="G97" i="120" l="1"/>
  <c r="F97" i="120"/>
  <c r="G94" i="120"/>
  <c r="F94" i="120"/>
  <c r="G91" i="120"/>
  <c r="F91" i="120"/>
  <c r="G88" i="120"/>
  <c r="F88" i="120"/>
  <c r="G85" i="120"/>
  <c r="F85" i="120"/>
  <c r="G82" i="120"/>
  <c r="F82" i="120"/>
  <c r="G79" i="120"/>
  <c r="F79" i="120"/>
  <c r="G76" i="120"/>
  <c r="F76" i="120"/>
  <c r="G73" i="120"/>
  <c r="F73" i="120"/>
  <c r="G70" i="120"/>
  <c r="F70" i="120"/>
  <c r="G67" i="120"/>
  <c r="F67" i="120"/>
  <c r="G64" i="120"/>
  <c r="F64" i="120"/>
  <c r="G61" i="120"/>
  <c r="F61" i="120"/>
  <c r="G58" i="120"/>
  <c r="F58" i="120"/>
  <c r="G55" i="120"/>
  <c r="F55" i="120"/>
  <c r="G52" i="120"/>
  <c r="F52" i="120"/>
  <c r="G49" i="120"/>
  <c r="F49" i="120"/>
  <c r="G46" i="120"/>
  <c r="F46" i="120"/>
  <c r="G43" i="120"/>
  <c r="F43" i="120"/>
  <c r="G40" i="120"/>
  <c r="F40" i="120"/>
  <c r="G37" i="120"/>
  <c r="F37" i="120"/>
  <c r="G34" i="120"/>
  <c r="F34" i="120"/>
  <c r="G31" i="120"/>
  <c r="F31" i="120"/>
  <c r="G28" i="120"/>
  <c r="F28" i="120"/>
  <c r="G25" i="120"/>
  <c r="F25" i="120"/>
  <c r="G22" i="120"/>
  <c r="F22" i="120"/>
  <c r="G19" i="120"/>
  <c r="F19" i="120"/>
  <c r="G16" i="120"/>
  <c r="F16" i="120"/>
  <c r="F12" i="120" s="1"/>
  <c r="G11" i="120"/>
  <c r="F11" i="120"/>
  <c r="G10" i="120"/>
  <c r="F10" i="120"/>
  <c r="N653" i="119"/>
  <c r="M653" i="119"/>
  <c r="L653" i="119" s="1"/>
  <c r="K653" i="119"/>
  <c r="I653" i="119" s="1"/>
  <c r="H653" i="119" s="1"/>
  <c r="J653" i="119"/>
  <c r="L652" i="119"/>
  <c r="H652" i="119" s="1"/>
  <c r="I652" i="119"/>
  <c r="L651" i="119"/>
  <c r="I651" i="119"/>
  <c r="H651" i="119" s="1"/>
  <c r="N650" i="119"/>
  <c r="L650" i="119" s="1"/>
  <c r="M650" i="119"/>
  <c r="K650" i="119"/>
  <c r="J650" i="119"/>
  <c r="L649" i="119"/>
  <c r="I649" i="119"/>
  <c r="H649" i="119" s="1"/>
  <c r="L648" i="119"/>
  <c r="I648" i="119"/>
  <c r="N647" i="119"/>
  <c r="M647" i="119"/>
  <c r="K647" i="119"/>
  <c r="I647" i="119" s="1"/>
  <c r="J647" i="119"/>
  <c r="L646" i="119"/>
  <c r="H646" i="119" s="1"/>
  <c r="I646" i="119"/>
  <c r="L645" i="119"/>
  <c r="I645" i="119"/>
  <c r="H645" i="119" s="1"/>
  <c r="N644" i="119"/>
  <c r="M644" i="119"/>
  <c r="L644" i="119" s="1"/>
  <c r="K644" i="119"/>
  <c r="J644" i="119"/>
  <c r="I644" i="119" s="1"/>
  <c r="L643" i="119"/>
  <c r="I643" i="119"/>
  <c r="H643" i="119" s="1"/>
  <c r="L642" i="119"/>
  <c r="I642" i="119"/>
  <c r="H642" i="119"/>
  <c r="N641" i="119"/>
  <c r="M641" i="119"/>
  <c r="L641" i="119" s="1"/>
  <c r="K641" i="119"/>
  <c r="I641" i="119" s="1"/>
  <c r="H641" i="119" s="1"/>
  <c r="J641" i="119"/>
  <c r="L640" i="119"/>
  <c r="I640" i="119"/>
  <c r="H640" i="119"/>
  <c r="L639" i="119"/>
  <c r="I639" i="119"/>
  <c r="H639" i="119" s="1"/>
  <c r="N638" i="119"/>
  <c r="L638" i="119" s="1"/>
  <c r="H638" i="119" s="1"/>
  <c r="M638" i="119"/>
  <c r="K638" i="119"/>
  <c r="J638" i="119"/>
  <c r="I638" i="119" s="1"/>
  <c r="L637" i="119"/>
  <c r="I637" i="119"/>
  <c r="L636" i="119"/>
  <c r="I636" i="119"/>
  <c r="H636" i="119" s="1"/>
  <c r="N635" i="119"/>
  <c r="M635" i="119"/>
  <c r="L635" i="119" s="1"/>
  <c r="K635" i="119"/>
  <c r="J635" i="119"/>
  <c r="L634" i="119"/>
  <c r="I634" i="119"/>
  <c r="H634" i="119"/>
  <c r="L633" i="119"/>
  <c r="I633" i="119"/>
  <c r="H633" i="119" s="1"/>
  <c r="N632" i="119"/>
  <c r="M632" i="119"/>
  <c r="K632" i="119"/>
  <c r="J632" i="119"/>
  <c r="L631" i="119"/>
  <c r="I631" i="119"/>
  <c r="H631" i="119" s="1"/>
  <c r="L630" i="119"/>
  <c r="I630" i="119"/>
  <c r="N629" i="119"/>
  <c r="M629" i="119"/>
  <c r="L629" i="119" s="1"/>
  <c r="K629" i="119"/>
  <c r="I629" i="119" s="1"/>
  <c r="J629" i="119"/>
  <c r="L628" i="119"/>
  <c r="I628" i="119"/>
  <c r="L627" i="119"/>
  <c r="I627" i="119"/>
  <c r="H627" i="119" s="1"/>
  <c r="N626" i="119"/>
  <c r="L626" i="119" s="1"/>
  <c r="M626" i="119"/>
  <c r="K626" i="119"/>
  <c r="J626" i="119"/>
  <c r="L625" i="119"/>
  <c r="I625" i="119"/>
  <c r="H625" i="119" s="1"/>
  <c r="L624" i="119"/>
  <c r="H624" i="119" s="1"/>
  <c r="I624" i="119"/>
  <c r="N623" i="119"/>
  <c r="M623" i="119"/>
  <c r="L623" i="119" s="1"/>
  <c r="K623" i="119"/>
  <c r="J623" i="119"/>
  <c r="I623" i="119" s="1"/>
  <c r="H623" i="119" s="1"/>
  <c r="L622" i="119"/>
  <c r="H622" i="119" s="1"/>
  <c r="I622" i="119"/>
  <c r="L621" i="119"/>
  <c r="I621" i="119"/>
  <c r="H621" i="119" s="1"/>
  <c r="N620" i="119"/>
  <c r="M620" i="119"/>
  <c r="L620" i="119" s="1"/>
  <c r="K620" i="119"/>
  <c r="J620" i="119"/>
  <c r="I620" i="119" s="1"/>
  <c r="L619" i="119"/>
  <c r="I619" i="119"/>
  <c r="L618" i="119"/>
  <c r="I618" i="119"/>
  <c r="H618" i="119"/>
  <c r="N617" i="119"/>
  <c r="M617" i="119"/>
  <c r="K617" i="119"/>
  <c r="I617" i="119" s="1"/>
  <c r="J617" i="119"/>
  <c r="L616" i="119"/>
  <c r="I616" i="119"/>
  <c r="L615" i="119"/>
  <c r="I615" i="119"/>
  <c r="H615" i="119" s="1"/>
  <c r="N614" i="119"/>
  <c r="M614" i="119"/>
  <c r="L614" i="119" s="1"/>
  <c r="K614" i="119"/>
  <c r="J614" i="119"/>
  <c r="L613" i="119"/>
  <c r="I613" i="119"/>
  <c r="H613" i="119" s="1"/>
  <c r="L612" i="119"/>
  <c r="I612" i="119"/>
  <c r="H612" i="119" s="1"/>
  <c r="N611" i="119"/>
  <c r="M611" i="119"/>
  <c r="K611" i="119"/>
  <c r="J611" i="119"/>
  <c r="L610" i="119"/>
  <c r="I610" i="119"/>
  <c r="H610" i="119" s="1"/>
  <c r="L609" i="119"/>
  <c r="H609" i="119" s="1"/>
  <c r="I609" i="119"/>
  <c r="N608" i="119"/>
  <c r="L608" i="119" s="1"/>
  <c r="M608" i="119"/>
  <c r="K608" i="119"/>
  <c r="J608" i="119"/>
  <c r="I608" i="119" s="1"/>
  <c r="L607" i="119"/>
  <c r="I607" i="119"/>
  <c r="H607" i="119" s="1"/>
  <c r="L606" i="119"/>
  <c r="I606" i="119"/>
  <c r="H606" i="119" s="1"/>
  <c r="N605" i="119"/>
  <c r="M605" i="119"/>
  <c r="K605" i="119"/>
  <c r="J605" i="119"/>
  <c r="I605" i="119" s="1"/>
  <c r="L604" i="119"/>
  <c r="H604" i="119" s="1"/>
  <c r="I604" i="119"/>
  <c r="L603" i="119"/>
  <c r="I603" i="119"/>
  <c r="N602" i="119"/>
  <c r="M602" i="119"/>
  <c r="L602" i="119" s="1"/>
  <c r="K602" i="119"/>
  <c r="J602" i="119"/>
  <c r="I602" i="119" s="1"/>
  <c r="L601" i="119"/>
  <c r="I601" i="119"/>
  <c r="H601" i="119" s="1"/>
  <c r="L600" i="119"/>
  <c r="I600" i="119"/>
  <c r="H600" i="119"/>
  <c r="N599" i="119"/>
  <c r="M599" i="119"/>
  <c r="K599" i="119"/>
  <c r="J599" i="119"/>
  <c r="I599" i="119" s="1"/>
  <c r="L598" i="119"/>
  <c r="I598" i="119"/>
  <c r="H598" i="119" s="1"/>
  <c r="L597" i="119"/>
  <c r="I597" i="119"/>
  <c r="N596" i="119"/>
  <c r="L596" i="119" s="1"/>
  <c r="M596" i="119"/>
  <c r="K596" i="119"/>
  <c r="J596" i="119"/>
  <c r="I596" i="119" s="1"/>
  <c r="L595" i="119"/>
  <c r="I595" i="119"/>
  <c r="L594" i="119"/>
  <c r="I594" i="119"/>
  <c r="N593" i="119"/>
  <c r="M593" i="119"/>
  <c r="L593" i="119" s="1"/>
  <c r="K593" i="119"/>
  <c r="J593" i="119"/>
  <c r="I593" i="119" s="1"/>
  <c r="L592" i="119"/>
  <c r="I592" i="119"/>
  <c r="H592" i="119" s="1"/>
  <c r="L591" i="119"/>
  <c r="I591" i="119"/>
  <c r="N590" i="119"/>
  <c r="M590" i="119"/>
  <c r="L590" i="119"/>
  <c r="K590" i="119"/>
  <c r="J590" i="119"/>
  <c r="I590" i="119" s="1"/>
  <c r="H590" i="119" s="1"/>
  <c r="L589" i="119"/>
  <c r="I589" i="119"/>
  <c r="H589" i="119" s="1"/>
  <c r="L588" i="119"/>
  <c r="H588" i="119" s="1"/>
  <c r="I588" i="119"/>
  <c r="N587" i="119"/>
  <c r="M587" i="119"/>
  <c r="K587" i="119"/>
  <c r="J587" i="119"/>
  <c r="I587" i="119" s="1"/>
  <c r="L586" i="119"/>
  <c r="I586" i="119"/>
  <c r="H586" i="119" s="1"/>
  <c r="L585" i="119"/>
  <c r="I585" i="119"/>
  <c r="H585" i="119" s="1"/>
  <c r="N584" i="119"/>
  <c r="M584" i="119"/>
  <c r="L584" i="119"/>
  <c r="K584" i="119"/>
  <c r="J584" i="119"/>
  <c r="L583" i="119"/>
  <c r="I583" i="119"/>
  <c r="L582" i="119"/>
  <c r="I582" i="119"/>
  <c r="N581" i="119"/>
  <c r="M581" i="119"/>
  <c r="L581" i="119" s="1"/>
  <c r="K581" i="119"/>
  <c r="J581" i="119"/>
  <c r="L580" i="119"/>
  <c r="I580" i="119"/>
  <c r="L579" i="119"/>
  <c r="I579" i="119"/>
  <c r="N578" i="119"/>
  <c r="M578" i="119"/>
  <c r="L578" i="119" s="1"/>
  <c r="K578" i="119"/>
  <c r="J578" i="119"/>
  <c r="I578" i="119" s="1"/>
  <c r="L577" i="119"/>
  <c r="I577" i="119"/>
  <c r="L576" i="119"/>
  <c r="I576" i="119"/>
  <c r="N575" i="119"/>
  <c r="M575" i="119"/>
  <c r="K575" i="119"/>
  <c r="J575" i="119"/>
  <c r="L574" i="119"/>
  <c r="I574" i="119"/>
  <c r="L573" i="119"/>
  <c r="I573" i="119"/>
  <c r="H573" i="119" s="1"/>
  <c r="N572" i="119"/>
  <c r="M572" i="119"/>
  <c r="L572" i="119"/>
  <c r="K572" i="119"/>
  <c r="J572" i="119"/>
  <c r="L571" i="119"/>
  <c r="I571" i="119"/>
  <c r="H571" i="119" s="1"/>
  <c r="L570" i="119"/>
  <c r="I570" i="119"/>
  <c r="H570" i="119" s="1"/>
  <c r="N569" i="119"/>
  <c r="M569" i="119"/>
  <c r="L569" i="119" s="1"/>
  <c r="K569" i="119"/>
  <c r="I569" i="119" s="1"/>
  <c r="J569" i="119"/>
  <c r="L568" i="119"/>
  <c r="I568" i="119"/>
  <c r="L567" i="119"/>
  <c r="I567" i="119"/>
  <c r="H567" i="119" s="1"/>
  <c r="N566" i="119"/>
  <c r="M566" i="119"/>
  <c r="K566" i="119"/>
  <c r="J566" i="119"/>
  <c r="L565" i="119"/>
  <c r="I565" i="119"/>
  <c r="H565" i="119" s="1"/>
  <c r="L564" i="119"/>
  <c r="I564" i="119"/>
  <c r="H564" i="119"/>
  <c r="N563" i="119"/>
  <c r="M563" i="119"/>
  <c r="K563" i="119"/>
  <c r="J563" i="119"/>
  <c r="I563" i="119" s="1"/>
  <c r="L562" i="119"/>
  <c r="H562" i="119" s="1"/>
  <c r="I562" i="119"/>
  <c r="L561" i="119"/>
  <c r="I561" i="119"/>
  <c r="H561" i="119"/>
  <c r="N560" i="119"/>
  <c r="M560" i="119"/>
  <c r="K560" i="119"/>
  <c r="J560" i="119"/>
  <c r="L559" i="119"/>
  <c r="I559" i="119"/>
  <c r="H559" i="119" s="1"/>
  <c r="L558" i="119"/>
  <c r="I558" i="119"/>
  <c r="N557" i="119"/>
  <c r="M557" i="119"/>
  <c r="L557" i="119" s="1"/>
  <c r="K557" i="119"/>
  <c r="I557" i="119" s="1"/>
  <c r="J557" i="119"/>
  <c r="L556" i="119"/>
  <c r="I556" i="119"/>
  <c r="H556" i="119"/>
  <c r="L555" i="119"/>
  <c r="I555" i="119"/>
  <c r="N554" i="119"/>
  <c r="M554" i="119"/>
  <c r="K554" i="119"/>
  <c r="J554" i="119"/>
  <c r="I554" i="119" s="1"/>
  <c r="L553" i="119"/>
  <c r="I553" i="119"/>
  <c r="H553" i="119" s="1"/>
  <c r="L552" i="119"/>
  <c r="I552" i="119"/>
  <c r="H552" i="119" s="1"/>
  <c r="N551" i="119"/>
  <c r="M551" i="119"/>
  <c r="K551" i="119"/>
  <c r="J551" i="119"/>
  <c r="I551" i="119" s="1"/>
  <c r="L550" i="119"/>
  <c r="I550" i="119"/>
  <c r="H550" i="119" s="1"/>
  <c r="L549" i="119"/>
  <c r="I549" i="119"/>
  <c r="H549" i="119" s="1"/>
  <c r="N548" i="119"/>
  <c r="M548" i="119"/>
  <c r="K548" i="119"/>
  <c r="J548" i="119"/>
  <c r="I548" i="119" s="1"/>
  <c r="L547" i="119"/>
  <c r="I547" i="119"/>
  <c r="L546" i="119"/>
  <c r="I546" i="119"/>
  <c r="N545" i="119"/>
  <c r="M545" i="119"/>
  <c r="L545" i="119" s="1"/>
  <c r="K545" i="119"/>
  <c r="J545" i="119"/>
  <c r="I545" i="119"/>
  <c r="L544" i="119"/>
  <c r="I544" i="119"/>
  <c r="H544" i="119"/>
  <c r="L543" i="119"/>
  <c r="I543" i="119"/>
  <c r="N542" i="119"/>
  <c r="M542" i="119"/>
  <c r="L542" i="119" s="1"/>
  <c r="K542" i="119"/>
  <c r="J542" i="119"/>
  <c r="I542" i="119" s="1"/>
  <c r="L541" i="119"/>
  <c r="I541" i="119"/>
  <c r="H541" i="119"/>
  <c r="L540" i="119"/>
  <c r="I540" i="119"/>
  <c r="N539" i="119"/>
  <c r="M539" i="119"/>
  <c r="K539" i="119"/>
  <c r="J539" i="119"/>
  <c r="I539" i="119" s="1"/>
  <c r="L538" i="119"/>
  <c r="I538" i="119"/>
  <c r="L537" i="119"/>
  <c r="I537" i="119"/>
  <c r="H537" i="119" s="1"/>
  <c r="N536" i="119"/>
  <c r="M536" i="119"/>
  <c r="L536" i="119"/>
  <c r="K536" i="119"/>
  <c r="J536" i="119"/>
  <c r="L535" i="119"/>
  <c r="I535" i="119"/>
  <c r="L534" i="119"/>
  <c r="I534" i="119"/>
  <c r="N533" i="119"/>
  <c r="M533" i="119"/>
  <c r="L533" i="119" s="1"/>
  <c r="K533" i="119"/>
  <c r="I533" i="119" s="1"/>
  <c r="H533" i="119" s="1"/>
  <c r="J533" i="119"/>
  <c r="L532" i="119"/>
  <c r="H532" i="119" s="1"/>
  <c r="I532" i="119"/>
  <c r="L531" i="119"/>
  <c r="I531" i="119"/>
  <c r="H531" i="119" s="1"/>
  <c r="N530" i="119"/>
  <c r="M530" i="119"/>
  <c r="L530" i="119" s="1"/>
  <c r="K530" i="119"/>
  <c r="J530" i="119"/>
  <c r="I530" i="119" s="1"/>
  <c r="L529" i="119"/>
  <c r="I529" i="119"/>
  <c r="L528" i="119"/>
  <c r="H528" i="119" s="1"/>
  <c r="I528" i="119"/>
  <c r="N527" i="119"/>
  <c r="M527" i="119"/>
  <c r="K527" i="119"/>
  <c r="J527" i="119"/>
  <c r="L526" i="119"/>
  <c r="I526" i="119"/>
  <c r="H526" i="119" s="1"/>
  <c r="L525" i="119"/>
  <c r="I525" i="119"/>
  <c r="H525" i="119"/>
  <c r="N524" i="119"/>
  <c r="M524" i="119"/>
  <c r="L524" i="119"/>
  <c r="K524" i="119"/>
  <c r="J524" i="119"/>
  <c r="L523" i="119"/>
  <c r="I523" i="119"/>
  <c r="L522" i="119"/>
  <c r="I522" i="119"/>
  <c r="N521" i="119"/>
  <c r="M521" i="119"/>
  <c r="L521" i="119" s="1"/>
  <c r="K521" i="119"/>
  <c r="I521" i="119" s="1"/>
  <c r="H521" i="119" s="1"/>
  <c r="J521" i="119"/>
  <c r="L520" i="119"/>
  <c r="I520" i="119"/>
  <c r="L519" i="119"/>
  <c r="I519" i="119"/>
  <c r="H519" i="119" s="1"/>
  <c r="N518" i="119"/>
  <c r="M518" i="119"/>
  <c r="L518" i="119" s="1"/>
  <c r="K518" i="119"/>
  <c r="J518" i="119"/>
  <c r="L517" i="119"/>
  <c r="I517" i="119"/>
  <c r="H517" i="119" s="1"/>
  <c r="L516" i="119"/>
  <c r="I516" i="119"/>
  <c r="H516" i="119"/>
  <c r="N515" i="119"/>
  <c r="M515" i="119"/>
  <c r="K515" i="119"/>
  <c r="J515" i="119"/>
  <c r="L514" i="119"/>
  <c r="I514" i="119"/>
  <c r="L513" i="119"/>
  <c r="I513" i="119"/>
  <c r="H513" i="119"/>
  <c r="N512" i="119"/>
  <c r="L512" i="119" s="1"/>
  <c r="M512" i="119"/>
  <c r="K512" i="119"/>
  <c r="J512" i="119"/>
  <c r="I512" i="119" s="1"/>
  <c r="H512" i="119" s="1"/>
  <c r="L511" i="119"/>
  <c r="I511" i="119"/>
  <c r="H511" i="119" s="1"/>
  <c r="L510" i="119"/>
  <c r="I510" i="119"/>
  <c r="H510" i="119" s="1"/>
  <c r="N509" i="119"/>
  <c r="M509" i="119"/>
  <c r="L509" i="119" s="1"/>
  <c r="K509" i="119"/>
  <c r="J509" i="119"/>
  <c r="I509" i="119" s="1"/>
  <c r="H509" i="119" s="1"/>
  <c r="L508" i="119"/>
  <c r="I508" i="119"/>
  <c r="H508" i="119"/>
  <c r="L507" i="119"/>
  <c r="I507" i="119"/>
  <c r="N506" i="119"/>
  <c r="M506" i="119"/>
  <c r="L506" i="119" s="1"/>
  <c r="K506" i="119"/>
  <c r="J506" i="119"/>
  <c r="I506" i="119"/>
  <c r="L505" i="119"/>
  <c r="I505" i="119"/>
  <c r="L504" i="119"/>
  <c r="I504" i="119"/>
  <c r="H504" i="119"/>
  <c r="N503" i="119"/>
  <c r="M503" i="119"/>
  <c r="K503" i="119"/>
  <c r="J503" i="119"/>
  <c r="I503" i="119" s="1"/>
  <c r="L502" i="119"/>
  <c r="I502" i="119"/>
  <c r="H502" i="119" s="1"/>
  <c r="L501" i="119"/>
  <c r="I501" i="119"/>
  <c r="N500" i="119"/>
  <c r="M500" i="119"/>
  <c r="K500" i="119"/>
  <c r="J500" i="119"/>
  <c r="L499" i="119"/>
  <c r="I499" i="119"/>
  <c r="L498" i="119"/>
  <c r="I498" i="119"/>
  <c r="H498" i="119" s="1"/>
  <c r="N497" i="119"/>
  <c r="M497" i="119"/>
  <c r="L497" i="119" s="1"/>
  <c r="K497" i="119"/>
  <c r="J497" i="119"/>
  <c r="I497" i="119"/>
  <c r="H497" i="119" s="1"/>
  <c r="L496" i="119"/>
  <c r="I496" i="119"/>
  <c r="H496" i="119" s="1"/>
  <c r="L495" i="119"/>
  <c r="I495" i="119"/>
  <c r="N494" i="119"/>
  <c r="M494" i="119"/>
  <c r="L494" i="119" s="1"/>
  <c r="K494" i="119"/>
  <c r="J494" i="119"/>
  <c r="I494" i="119" s="1"/>
  <c r="H494" i="119" s="1"/>
  <c r="L493" i="119"/>
  <c r="I493" i="119"/>
  <c r="H493" i="119"/>
  <c r="L492" i="119"/>
  <c r="I492" i="119"/>
  <c r="N491" i="119"/>
  <c r="M491" i="119"/>
  <c r="K491" i="119"/>
  <c r="J491" i="119"/>
  <c r="I491" i="119" s="1"/>
  <c r="L490" i="119"/>
  <c r="I490" i="119"/>
  <c r="L489" i="119"/>
  <c r="I489" i="119"/>
  <c r="H489" i="119" s="1"/>
  <c r="N488" i="119"/>
  <c r="L488" i="119" s="1"/>
  <c r="M488" i="119"/>
  <c r="K488" i="119"/>
  <c r="J488" i="119"/>
  <c r="L487" i="119"/>
  <c r="I487" i="119"/>
  <c r="L486" i="119"/>
  <c r="I486" i="119"/>
  <c r="H486" i="119" s="1"/>
  <c r="N485" i="119"/>
  <c r="M485" i="119"/>
  <c r="L485" i="119"/>
  <c r="K485" i="119"/>
  <c r="I485" i="119" s="1"/>
  <c r="J485" i="119"/>
  <c r="L484" i="119"/>
  <c r="H484" i="119" s="1"/>
  <c r="I484" i="119"/>
  <c r="L483" i="119"/>
  <c r="I483" i="119"/>
  <c r="N482" i="119"/>
  <c r="M482" i="119"/>
  <c r="L482" i="119" s="1"/>
  <c r="K482" i="119"/>
  <c r="J482" i="119"/>
  <c r="I482" i="119" s="1"/>
  <c r="L481" i="119"/>
  <c r="I481" i="119"/>
  <c r="H481" i="119"/>
  <c r="L480" i="119"/>
  <c r="H480" i="119" s="1"/>
  <c r="I480" i="119"/>
  <c r="N479" i="119"/>
  <c r="M479" i="119"/>
  <c r="K479" i="119"/>
  <c r="I479" i="119" s="1"/>
  <c r="J479" i="119"/>
  <c r="L478" i="119"/>
  <c r="I478" i="119"/>
  <c r="H478" i="119" s="1"/>
  <c r="L477" i="119"/>
  <c r="I477" i="119"/>
  <c r="H477" i="119"/>
  <c r="N476" i="119"/>
  <c r="M476" i="119"/>
  <c r="L476" i="119" s="1"/>
  <c r="K476" i="119"/>
  <c r="J476" i="119"/>
  <c r="L475" i="119"/>
  <c r="I475" i="119"/>
  <c r="L474" i="119"/>
  <c r="I474" i="119"/>
  <c r="H474" i="119" s="1"/>
  <c r="N473" i="119"/>
  <c r="M473" i="119"/>
  <c r="L473" i="119" s="1"/>
  <c r="K473" i="119"/>
  <c r="I473" i="119" s="1"/>
  <c r="H473" i="119" s="1"/>
  <c r="J473" i="119"/>
  <c r="L472" i="119"/>
  <c r="I472" i="119"/>
  <c r="L471" i="119"/>
  <c r="I471" i="119"/>
  <c r="H471" i="119" s="1"/>
  <c r="N470" i="119"/>
  <c r="M470" i="119"/>
  <c r="L470" i="119" s="1"/>
  <c r="K470" i="119"/>
  <c r="J470" i="119"/>
  <c r="L469" i="119"/>
  <c r="I469" i="119"/>
  <c r="H469" i="119" s="1"/>
  <c r="L468" i="119"/>
  <c r="I468" i="119"/>
  <c r="H468" i="119" s="1"/>
  <c r="N467" i="119"/>
  <c r="M467" i="119"/>
  <c r="K467" i="119"/>
  <c r="J467" i="119"/>
  <c r="L466" i="119"/>
  <c r="I466" i="119"/>
  <c r="L465" i="119"/>
  <c r="I465" i="119"/>
  <c r="H465" i="119"/>
  <c r="N464" i="119"/>
  <c r="L464" i="119" s="1"/>
  <c r="M464" i="119"/>
  <c r="K464" i="119"/>
  <c r="J464" i="119"/>
  <c r="I464" i="119" s="1"/>
  <c r="L463" i="119"/>
  <c r="I463" i="119"/>
  <c r="L462" i="119"/>
  <c r="I462" i="119"/>
  <c r="N461" i="119"/>
  <c r="M461" i="119"/>
  <c r="K461" i="119"/>
  <c r="J461" i="119"/>
  <c r="I461" i="119" s="1"/>
  <c r="L460" i="119"/>
  <c r="I460" i="119"/>
  <c r="H460" i="119" s="1"/>
  <c r="L459" i="119"/>
  <c r="I459" i="119"/>
  <c r="H459" i="119"/>
  <c r="N458" i="119"/>
  <c r="L458" i="119" s="1"/>
  <c r="M458" i="119"/>
  <c r="K458" i="119"/>
  <c r="J458" i="119"/>
  <c r="L457" i="119"/>
  <c r="I457" i="119"/>
  <c r="L456" i="119"/>
  <c r="I456" i="119"/>
  <c r="H456" i="119" s="1"/>
  <c r="N455" i="119"/>
  <c r="M455" i="119"/>
  <c r="L455" i="119"/>
  <c r="K455" i="119"/>
  <c r="J455" i="119"/>
  <c r="L454" i="119"/>
  <c r="I454" i="119"/>
  <c r="H454" i="119" s="1"/>
  <c r="L453" i="119"/>
  <c r="I453" i="119"/>
  <c r="N452" i="119"/>
  <c r="M452" i="119"/>
  <c r="L452" i="119" s="1"/>
  <c r="K452" i="119"/>
  <c r="J452" i="119"/>
  <c r="I452" i="119"/>
  <c r="L451" i="119"/>
  <c r="I451" i="119"/>
  <c r="H451" i="119" s="1"/>
  <c r="L450" i="119"/>
  <c r="I450" i="119"/>
  <c r="N449" i="119"/>
  <c r="M449" i="119"/>
  <c r="L449" i="119" s="1"/>
  <c r="K449" i="119"/>
  <c r="J449" i="119"/>
  <c r="I449" i="119"/>
  <c r="L448" i="119"/>
  <c r="I448" i="119"/>
  <c r="H448" i="119" s="1"/>
  <c r="L447" i="119"/>
  <c r="H447" i="119" s="1"/>
  <c r="I447" i="119"/>
  <c r="N446" i="119"/>
  <c r="M446" i="119"/>
  <c r="L446" i="119" s="1"/>
  <c r="K446" i="119"/>
  <c r="J446" i="119"/>
  <c r="L445" i="119"/>
  <c r="I445" i="119"/>
  <c r="H445" i="119" s="1"/>
  <c r="L444" i="119"/>
  <c r="I444" i="119"/>
  <c r="H444" i="119" s="1"/>
  <c r="N443" i="119"/>
  <c r="M443" i="119"/>
  <c r="L443" i="119"/>
  <c r="H443" i="119" s="1"/>
  <c r="K443" i="119"/>
  <c r="J443" i="119"/>
  <c r="I443" i="119" s="1"/>
  <c r="L442" i="119"/>
  <c r="I442" i="119"/>
  <c r="L441" i="119"/>
  <c r="I441" i="119"/>
  <c r="H441" i="119" s="1"/>
  <c r="N440" i="119"/>
  <c r="L440" i="119" s="1"/>
  <c r="M440" i="119"/>
  <c r="K440" i="119"/>
  <c r="I440" i="119" s="1"/>
  <c r="H440" i="119" s="1"/>
  <c r="J440" i="119"/>
  <c r="L439" i="119"/>
  <c r="I439" i="119"/>
  <c r="H439" i="119" s="1"/>
  <c r="L438" i="119"/>
  <c r="I438" i="119"/>
  <c r="H438" i="119" s="1"/>
  <c r="N437" i="119"/>
  <c r="M437" i="119"/>
  <c r="K437" i="119"/>
  <c r="J437" i="119"/>
  <c r="I437" i="119" s="1"/>
  <c r="L436" i="119"/>
  <c r="I436" i="119"/>
  <c r="L435" i="119"/>
  <c r="I435" i="119"/>
  <c r="H435" i="119" s="1"/>
  <c r="N434" i="119"/>
  <c r="M434" i="119"/>
  <c r="L434" i="119" s="1"/>
  <c r="K434" i="119"/>
  <c r="J434" i="119"/>
  <c r="I434" i="119" s="1"/>
  <c r="L433" i="119"/>
  <c r="I433" i="119"/>
  <c r="L432" i="119"/>
  <c r="I432" i="119"/>
  <c r="H432" i="119" s="1"/>
  <c r="N431" i="119"/>
  <c r="M431" i="119"/>
  <c r="L431" i="119"/>
  <c r="K431" i="119"/>
  <c r="J431" i="119"/>
  <c r="I431" i="119"/>
  <c r="L430" i="119"/>
  <c r="I430" i="119"/>
  <c r="H430" i="119"/>
  <c r="L429" i="119"/>
  <c r="I429" i="119"/>
  <c r="N428" i="119"/>
  <c r="M428" i="119"/>
  <c r="K428" i="119"/>
  <c r="J428" i="119"/>
  <c r="I428" i="119" s="1"/>
  <c r="L427" i="119"/>
  <c r="I427" i="119"/>
  <c r="H427" i="119"/>
  <c r="L426" i="119"/>
  <c r="I426" i="119"/>
  <c r="H426" i="119"/>
  <c r="N425" i="119"/>
  <c r="M425" i="119"/>
  <c r="K425" i="119"/>
  <c r="J425" i="119"/>
  <c r="I425" i="119" s="1"/>
  <c r="L424" i="119"/>
  <c r="I424" i="119"/>
  <c r="L423" i="119"/>
  <c r="I423" i="119"/>
  <c r="H423" i="119" s="1"/>
  <c r="N422" i="119"/>
  <c r="M422" i="119"/>
  <c r="L422" i="119"/>
  <c r="K422" i="119"/>
  <c r="J422" i="119"/>
  <c r="L421" i="119"/>
  <c r="I421" i="119"/>
  <c r="H421" i="119" s="1"/>
  <c r="L420" i="119"/>
  <c r="I420" i="119"/>
  <c r="N419" i="119"/>
  <c r="M419" i="119"/>
  <c r="L419" i="119" s="1"/>
  <c r="K419" i="119"/>
  <c r="J419" i="119"/>
  <c r="I419" i="119" s="1"/>
  <c r="L418" i="119"/>
  <c r="H418" i="119" s="1"/>
  <c r="I418" i="119"/>
  <c r="L417" i="119"/>
  <c r="I417" i="119"/>
  <c r="N416" i="119"/>
  <c r="M416" i="119"/>
  <c r="K416" i="119"/>
  <c r="J416" i="119"/>
  <c r="I416" i="119" s="1"/>
  <c r="L415" i="119"/>
  <c r="I415" i="119"/>
  <c r="H415" i="119" s="1"/>
  <c r="L414" i="119"/>
  <c r="I414" i="119"/>
  <c r="H414" i="119" s="1"/>
  <c r="N413" i="119"/>
  <c r="M413" i="119"/>
  <c r="L413" i="119" s="1"/>
  <c r="K413" i="119"/>
  <c r="J413" i="119"/>
  <c r="I413" i="119" s="1"/>
  <c r="L412" i="119"/>
  <c r="I412" i="119"/>
  <c r="H412" i="119" s="1"/>
  <c r="L411" i="119"/>
  <c r="I411" i="119"/>
  <c r="N410" i="119"/>
  <c r="M410" i="119"/>
  <c r="L410" i="119" s="1"/>
  <c r="K410" i="119"/>
  <c r="J410" i="119"/>
  <c r="L409" i="119"/>
  <c r="I409" i="119"/>
  <c r="L408" i="119"/>
  <c r="I408" i="119"/>
  <c r="H408" i="119" s="1"/>
  <c r="N407" i="119"/>
  <c r="L407" i="119" s="1"/>
  <c r="M407" i="119"/>
  <c r="K407" i="119"/>
  <c r="J407" i="119"/>
  <c r="I407" i="119"/>
  <c r="H407" i="119" s="1"/>
  <c r="L406" i="119"/>
  <c r="I406" i="119"/>
  <c r="H406" i="119" s="1"/>
  <c r="L405" i="119"/>
  <c r="I405" i="119"/>
  <c r="N404" i="119"/>
  <c r="M404" i="119"/>
  <c r="K404" i="119"/>
  <c r="J404" i="119"/>
  <c r="I404" i="119"/>
  <c r="L403" i="119"/>
  <c r="I403" i="119"/>
  <c r="H403" i="119" s="1"/>
  <c r="L402" i="119"/>
  <c r="I402" i="119"/>
  <c r="H402" i="119"/>
  <c r="N401" i="119"/>
  <c r="M401" i="119"/>
  <c r="K401" i="119"/>
  <c r="J401" i="119"/>
  <c r="L400" i="119"/>
  <c r="I400" i="119"/>
  <c r="H400" i="119"/>
  <c r="L399" i="119"/>
  <c r="H399" i="119" s="1"/>
  <c r="I399" i="119"/>
  <c r="N398" i="119"/>
  <c r="L398" i="119" s="1"/>
  <c r="H398" i="119" s="1"/>
  <c r="M398" i="119"/>
  <c r="K398" i="119"/>
  <c r="J398" i="119"/>
  <c r="I398" i="119" s="1"/>
  <c r="L397" i="119"/>
  <c r="I397" i="119"/>
  <c r="H397" i="119" s="1"/>
  <c r="L396" i="119"/>
  <c r="I396" i="119"/>
  <c r="H396" i="119" s="1"/>
  <c r="N395" i="119"/>
  <c r="L395" i="119" s="1"/>
  <c r="M395" i="119"/>
  <c r="K395" i="119"/>
  <c r="J395" i="119"/>
  <c r="I395" i="119"/>
  <c r="L394" i="119"/>
  <c r="I394" i="119"/>
  <c r="H394" i="119" s="1"/>
  <c r="L393" i="119"/>
  <c r="I393" i="119"/>
  <c r="N392" i="119"/>
  <c r="M392" i="119"/>
  <c r="L392" i="119" s="1"/>
  <c r="K392" i="119"/>
  <c r="J392" i="119"/>
  <c r="I392" i="119" s="1"/>
  <c r="L391" i="119"/>
  <c r="I391" i="119"/>
  <c r="H391" i="119"/>
  <c r="L390" i="119"/>
  <c r="I390" i="119"/>
  <c r="N389" i="119"/>
  <c r="M389" i="119"/>
  <c r="K389" i="119"/>
  <c r="J389" i="119"/>
  <c r="I389" i="119" s="1"/>
  <c r="L388" i="119"/>
  <c r="H388" i="119" s="1"/>
  <c r="I388" i="119"/>
  <c r="L387" i="119"/>
  <c r="I387" i="119"/>
  <c r="H387" i="119" s="1"/>
  <c r="N386" i="119"/>
  <c r="M386" i="119"/>
  <c r="L386" i="119"/>
  <c r="K386" i="119"/>
  <c r="J386" i="119"/>
  <c r="I386" i="119" s="1"/>
  <c r="L385" i="119"/>
  <c r="I385" i="119"/>
  <c r="L384" i="119"/>
  <c r="H384" i="119" s="1"/>
  <c r="I384" i="119"/>
  <c r="N383" i="119"/>
  <c r="M383" i="119"/>
  <c r="L383" i="119"/>
  <c r="K383" i="119"/>
  <c r="J383" i="119"/>
  <c r="L382" i="119"/>
  <c r="H382" i="119" s="1"/>
  <c r="I382" i="119"/>
  <c r="L381" i="119"/>
  <c r="I381" i="119"/>
  <c r="H381" i="119" s="1"/>
  <c r="N380" i="119"/>
  <c r="M380" i="119"/>
  <c r="L380" i="119" s="1"/>
  <c r="K380" i="119"/>
  <c r="J380" i="119"/>
  <c r="I380" i="119" s="1"/>
  <c r="H380" i="119" s="1"/>
  <c r="L379" i="119"/>
  <c r="I379" i="119"/>
  <c r="H379" i="119"/>
  <c r="L378" i="119"/>
  <c r="H378" i="119" s="1"/>
  <c r="I378" i="119"/>
  <c r="N377" i="119"/>
  <c r="M377" i="119"/>
  <c r="K377" i="119"/>
  <c r="J377" i="119"/>
  <c r="L376" i="119"/>
  <c r="I376" i="119"/>
  <c r="L375" i="119"/>
  <c r="I375" i="119"/>
  <c r="H375" i="119"/>
  <c r="N374" i="119"/>
  <c r="M374" i="119"/>
  <c r="L374" i="119"/>
  <c r="K374" i="119"/>
  <c r="J374" i="119"/>
  <c r="L373" i="119"/>
  <c r="I373" i="119"/>
  <c r="H373" i="119" s="1"/>
  <c r="L372" i="119"/>
  <c r="I372" i="119"/>
  <c r="H372" i="119" s="1"/>
  <c r="N371" i="119"/>
  <c r="M371" i="119"/>
  <c r="L371" i="119"/>
  <c r="K371" i="119"/>
  <c r="J371" i="119"/>
  <c r="L370" i="119"/>
  <c r="H370" i="119" s="1"/>
  <c r="I370" i="119"/>
  <c r="L369" i="119"/>
  <c r="I369" i="119"/>
  <c r="H369" i="119" s="1"/>
  <c r="N368" i="119"/>
  <c r="M368" i="119"/>
  <c r="K368" i="119"/>
  <c r="J368" i="119"/>
  <c r="L367" i="119"/>
  <c r="I367" i="119"/>
  <c r="L366" i="119"/>
  <c r="I366" i="119"/>
  <c r="H366" i="119" s="1"/>
  <c r="N365" i="119"/>
  <c r="M365" i="119"/>
  <c r="K365" i="119"/>
  <c r="J365" i="119"/>
  <c r="I365" i="119" s="1"/>
  <c r="L364" i="119"/>
  <c r="I364" i="119"/>
  <c r="H364" i="119"/>
  <c r="L363" i="119"/>
  <c r="I363" i="119"/>
  <c r="H363" i="119" s="1"/>
  <c r="N362" i="119"/>
  <c r="M362" i="119"/>
  <c r="K362" i="119"/>
  <c r="J362" i="119"/>
  <c r="L361" i="119"/>
  <c r="I361" i="119"/>
  <c r="H361" i="119" s="1"/>
  <c r="L360" i="119"/>
  <c r="H360" i="119" s="1"/>
  <c r="I360" i="119"/>
  <c r="N357" i="119"/>
  <c r="M357" i="119"/>
  <c r="K357" i="119"/>
  <c r="J357" i="119"/>
  <c r="N356" i="119"/>
  <c r="M356" i="119"/>
  <c r="L356" i="119" s="1"/>
  <c r="K356" i="119"/>
  <c r="I356" i="119" s="1"/>
  <c r="H356" i="119" s="1"/>
  <c r="J356" i="119"/>
  <c r="N354" i="119"/>
  <c r="M354" i="119"/>
  <c r="K354" i="119"/>
  <c r="J354" i="119"/>
  <c r="L353" i="119"/>
  <c r="I353" i="119"/>
  <c r="H353" i="119"/>
  <c r="L352" i="119"/>
  <c r="I352" i="119"/>
  <c r="H352" i="119"/>
  <c r="N350" i="119"/>
  <c r="K350" i="119"/>
  <c r="N349" i="119"/>
  <c r="M349" i="119"/>
  <c r="L349" i="119"/>
  <c r="K349" i="119"/>
  <c r="J349" i="119"/>
  <c r="I349" i="119"/>
  <c r="N348" i="119"/>
  <c r="M348" i="119"/>
  <c r="L348" i="119"/>
  <c r="K348" i="119"/>
  <c r="I348" i="119" s="1"/>
  <c r="H348" i="119" s="1"/>
  <c r="J348" i="119"/>
  <c r="N346" i="119"/>
  <c r="M346" i="119"/>
  <c r="K346" i="119"/>
  <c r="J346" i="119"/>
  <c r="L345" i="119"/>
  <c r="I345" i="119"/>
  <c r="H345" i="119" s="1"/>
  <c r="L344" i="119"/>
  <c r="I344" i="119"/>
  <c r="N343" i="119"/>
  <c r="M343" i="119"/>
  <c r="M339" i="119" s="1"/>
  <c r="K343" i="119"/>
  <c r="J343" i="119"/>
  <c r="I343" i="119"/>
  <c r="L342" i="119"/>
  <c r="I342" i="119"/>
  <c r="H342" i="119"/>
  <c r="L341" i="119"/>
  <c r="I341" i="119"/>
  <c r="N338" i="119"/>
  <c r="M338" i="119"/>
  <c r="L338" i="119"/>
  <c r="K338" i="119"/>
  <c r="I338" i="119" s="1"/>
  <c r="J338" i="119"/>
  <c r="N337" i="119"/>
  <c r="L337" i="119" s="1"/>
  <c r="M337" i="119"/>
  <c r="K337" i="119"/>
  <c r="J337" i="119"/>
  <c r="I337" i="119" s="1"/>
  <c r="N335" i="119"/>
  <c r="M335" i="119"/>
  <c r="L335" i="119" s="1"/>
  <c r="K335" i="119"/>
  <c r="J335" i="119"/>
  <c r="L334" i="119"/>
  <c r="I334" i="119"/>
  <c r="H334" i="119" s="1"/>
  <c r="L333" i="119"/>
  <c r="I333" i="119"/>
  <c r="H333" i="119"/>
  <c r="N332" i="119"/>
  <c r="L332" i="119" s="1"/>
  <c r="M332" i="119"/>
  <c r="K332" i="119"/>
  <c r="J332" i="119"/>
  <c r="L331" i="119"/>
  <c r="I331" i="119"/>
  <c r="H331" i="119" s="1"/>
  <c r="L330" i="119"/>
  <c r="I330" i="119"/>
  <c r="N329" i="119"/>
  <c r="M329" i="119"/>
  <c r="K329" i="119"/>
  <c r="J329" i="119"/>
  <c r="I329" i="119" s="1"/>
  <c r="L328" i="119"/>
  <c r="I328" i="119"/>
  <c r="H328" i="119"/>
  <c r="L327" i="119"/>
  <c r="I327" i="119"/>
  <c r="H327" i="119" s="1"/>
  <c r="N326" i="119"/>
  <c r="M326" i="119"/>
  <c r="K326" i="119"/>
  <c r="J326" i="119"/>
  <c r="I326" i="119" s="1"/>
  <c r="L325" i="119"/>
  <c r="I325" i="119"/>
  <c r="L324" i="119"/>
  <c r="I324" i="119"/>
  <c r="H324" i="119" s="1"/>
  <c r="N323" i="119"/>
  <c r="M323" i="119"/>
  <c r="K323" i="119"/>
  <c r="J323" i="119"/>
  <c r="I323" i="119" s="1"/>
  <c r="L322" i="119"/>
  <c r="H322" i="119" s="1"/>
  <c r="I322" i="119"/>
  <c r="L321" i="119"/>
  <c r="I321" i="119"/>
  <c r="H321" i="119"/>
  <c r="N320" i="119"/>
  <c r="M320" i="119"/>
  <c r="K320" i="119"/>
  <c r="J320" i="119"/>
  <c r="I320" i="119" s="1"/>
  <c r="L319" i="119"/>
  <c r="I319" i="119"/>
  <c r="L318" i="119"/>
  <c r="I318" i="119"/>
  <c r="N317" i="119"/>
  <c r="M317" i="119"/>
  <c r="L317" i="119" s="1"/>
  <c r="K317" i="119"/>
  <c r="J317" i="119"/>
  <c r="I317" i="119" s="1"/>
  <c r="L316" i="119"/>
  <c r="I316" i="119"/>
  <c r="H316" i="119"/>
  <c r="L315" i="119"/>
  <c r="I315" i="119"/>
  <c r="N314" i="119"/>
  <c r="M314" i="119"/>
  <c r="L314" i="119" s="1"/>
  <c r="K314" i="119"/>
  <c r="L313" i="119"/>
  <c r="I313" i="119"/>
  <c r="H313" i="119" s="1"/>
  <c r="L312" i="119"/>
  <c r="J312" i="119"/>
  <c r="J314" i="119" s="1"/>
  <c r="I314" i="119" s="1"/>
  <c r="H314" i="119" s="1"/>
  <c r="N311" i="119"/>
  <c r="L311" i="119" s="1"/>
  <c r="M311" i="119"/>
  <c r="K311" i="119"/>
  <c r="J311" i="119"/>
  <c r="I311" i="119" s="1"/>
  <c r="L310" i="119"/>
  <c r="I310" i="119"/>
  <c r="H310" i="119" s="1"/>
  <c r="L309" i="119"/>
  <c r="H309" i="119" s="1"/>
  <c r="I309" i="119"/>
  <c r="N308" i="119"/>
  <c r="M308" i="119"/>
  <c r="K308" i="119"/>
  <c r="J308" i="119"/>
  <c r="I308" i="119" s="1"/>
  <c r="L307" i="119"/>
  <c r="I307" i="119"/>
  <c r="H307" i="119" s="1"/>
  <c r="L306" i="119"/>
  <c r="I306" i="119"/>
  <c r="N305" i="119"/>
  <c r="M305" i="119"/>
  <c r="L305" i="119" s="1"/>
  <c r="K305" i="119"/>
  <c r="J305" i="119"/>
  <c r="I305" i="119" s="1"/>
  <c r="L304" i="119"/>
  <c r="I304" i="119"/>
  <c r="H304" i="119"/>
  <c r="L303" i="119"/>
  <c r="H303" i="119" s="1"/>
  <c r="I303" i="119"/>
  <c r="N302" i="119"/>
  <c r="M302" i="119"/>
  <c r="K302" i="119"/>
  <c r="J302" i="119"/>
  <c r="I302" i="119"/>
  <c r="L301" i="119"/>
  <c r="H301" i="119" s="1"/>
  <c r="I301" i="119"/>
  <c r="L300" i="119"/>
  <c r="I300" i="119"/>
  <c r="H300" i="119" s="1"/>
  <c r="N299" i="119"/>
  <c r="M299" i="119"/>
  <c r="K299" i="119"/>
  <c r="J299" i="119"/>
  <c r="L298" i="119"/>
  <c r="I298" i="119"/>
  <c r="L297" i="119"/>
  <c r="I297" i="119"/>
  <c r="H297" i="119" s="1"/>
  <c r="N296" i="119"/>
  <c r="M296" i="119"/>
  <c r="L296" i="119" s="1"/>
  <c r="K296" i="119"/>
  <c r="J296" i="119"/>
  <c r="I296" i="119" s="1"/>
  <c r="L295" i="119"/>
  <c r="I295" i="119"/>
  <c r="H295" i="119"/>
  <c r="L294" i="119"/>
  <c r="I294" i="119"/>
  <c r="N293" i="119"/>
  <c r="M293" i="119"/>
  <c r="L293" i="119"/>
  <c r="K293" i="119"/>
  <c r="J293" i="119"/>
  <c r="I293" i="119"/>
  <c r="H293" i="119" s="1"/>
  <c r="L292" i="119"/>
  <c r="I292" i="119"/>
  <c r="H292" i="119" s="1"/>
  <c r="L291" i="119"/>
  <c r="H291" i="119" s="1"/>
  <c r="I291" i="119"/>
  <c r="N290" i="119"/>
  <c r="M290" i="119"/>
  <c r="K290" i="119"/>
  <c r="J290" i="119"/>
  <c r="I290" i="119" s="1"/>
  <c r="L289" i="119"/>
  <c r="I289" i="119"/>
  <c r="L288" i="119"/>
  <c r="I288" i="119"/>
  <c r="H288" i="119" s="1"/>
  <c r="N287" i="119"/>
  <c r="M287" i="119"/>
  <c r="L287" i="119" s="1"/>
  <c r="H287" i="119" s="1"/>
  <c r="K287" i="119"/>
  <c r="J287" i="119"/>
  <c r="I287" i="119" s="1"/>
  <c r="L286" i="119"/>
  <c r="I286" i="119"/>
  <c r="L285" i="119"/>
  <c r="I285" i="119"/>
  <c r="H285" i="119" s="1"/>
  <c r="N284" i="119"/>
  <c r="M284" i="119"/>
  <c r="L284" i="119"/>
  <c r="K284" i="119"/>
  <c r="I284" i="119" s="1"/>
  <c r="H284" i="119" s="1"/>
  <c r="J284" i="119"/>
  <c r="L283" i="119"/>
  <c r="I283" i="119"/>
  <c r="L282" i="119"/>
  <c r="I282" i="119"/>
  <c r="N281" i="119"/>
  <c r="M281" i="119"/>
  <c r="L281" i="119"/>
  <c r="K281" i="119"/>
  <c r="J281" i="119"/>
  <c r="I281" i="119"/>
  <c r="H281" i="119" s="1"/>
  <c r="L280" i="119"/>
  <c r="I280" i="119"/>
  <c r="H280" i="119"/>
  <c r="L279" i="119"/>
  <c r="H279" i="119" s="1"/>
  <c r="I279" i="119"/>
  <c r="N278" i="119"/>
  <c r="M278" i="119"/>
  <c r="L278" i="119" s="1"/>
  <c r="K278" i="119"/>
  <c r="I278" i="119" s="1"/>
  <c r="J278" i="119"/>
  <c r="L277" i="119"/>
  <c r="I277" i="119"/>
  <c r="H277" i="119" s="1"/>
  <c r="L276" i="119"/>
  <c r="K276" i="119"/>
  <c r="I276" i="119" s="1"/>
  <c r="H276" i="119" s="1"/>
  <c r="N275" i="119"/>
  <c r="M275" i="119"/>
  <c r="K275" i="119"/>
  <c r="J275" i="119"/>
  <c r="I275" i="119"/>
  <c r="L274" i="119"/>
  <c r="I274" i="119"/>
  <c r="H274" i="119" s="1"/>
  <c r="L273" i="119"/>
  <c r="I273" i="119"/>
  <c r="N272" i="119"/>
  <c r="M272" i="119"/>
  <c r="L272" i="119" s="1"/>
  <c r="K272" i="119"/>
  <c r="J272" i="119"/>
  <c r="I272" i="119" s="1"/>
  <c r="L271" i="119"/>
  <c r="I271" i="119"/>
  <c r="H271" i="119" s="1"/>
  <c r="L270" i="119"/>
  <c r="I270" i="119"/>
  <c r="N269" i="119"/>
  <c r="M269" i="119"/>
  <c r="K269" i="119"/>
  <c r="J269" i="119"/>
  <c r="I269" i="119"/>
  <c r="L268" i="119"/>
  <c r="H268" i="119" s="1"/>
  <c r="I268" i="119"/>
  <c r="L267" i="119"/>
  <c r="I267" i="119"/>
  <c r="H267" i="119" s="1"/>
  <c r="N266" i="119"/>
  <c r="M266" i="119"/>
  <c r="L266" i="119" s="1"/>
  <c r="K266" i="119"/>
  <c r="J266" i="119"/>
  <c r="L265" i="119"/>
  <c r="I265" i="119"/>
  <c r="L264" i="119"/>
  <c r="I264" i="119"/>
  <c r="H264" i="119" s="1"/>
  <c r="N263" i="119"/>
  <c r="M263" i="119"/>
  <c r="L263" i="119" s="1"/>
  <c r="K263" i="119"/>
  <c r="J263" i="119"/>
  <c r="L262" i="119"/>
  <c r="H262" i="119" s="1"/>
  <c r="I262" i="119"/>
  <c r="L261" i="119"/>
  <c r="I261" i="119"/>
  <c r="N260" i="119"/>
  <c r="N259" i="119"/>
  <c r="M259" i="119"/>
  <c r="K259" i="119"/>
  <c r="K260" i="119" s="1"/>
  <c r="J259" i="119"/>
  <c r="J260" i="119" s="1"/>
  <c r="I260" i="119" s="1"/>
  <c r="L258" i="119"/>
  <c r="I258" i="119"/>
  <c r="N256" i="119"/>
  <c r="N257" i="119" s="1"/>
  <c r="M256" i="119"/>
  <c r="M257" i="119" s="1"/>
  <c r="K256" i="119"/>
  <c r="J256" i="119"/>
  <c r="I256" i="119" s="1"/>
  <c r="L255" i="119"/>
  <c r="I255" i="119"/>
  <c r="H255" i="119"/>
  <c r="N254" i="119"/>
  <c r="L254" i="119" s="1"/>
  <c r="M254" i="119"/>
  <c r="K254" i="119"/>
  <c r="J254" i="119"/>
  <c r="L253" i="119"/>
  <c r="I253" i="119"/>
  <c r="H253" i="119" s="1"/>
  <c r="L252" i="119"/>
  <c r="I252" i="119"/>
  <c r="N251" i="119"/>
  <c r="M251" i="119"/>
  <c r="K251" i="119"/>
  <c r="J251" i="119"/>
  <c r="L250" i="119"/>
  <c r="I250" i="119"/>
  <c r="H250" i="119"/>
  <c r="L249" i="119"/>
  <c r="I249" i="119"/>
  <c r="N248" i="119"/>
  <c r="M248" i="119"/>
  <c r="J248" i="119"/>
  <c r="L247" i="119"/>
  <c r="I247" i="119"/>
  <c r="H247" i="119" s="1"/>
  <c r="L246" i="119"/>
  <c r="K246" i="119"/>
  <c r="N245" i="119"/>
  <c r="M245" i="119"/>
  <c r="K245" i="119"/>
  <c r="J245" i="119"/>
  <c r="L244" i="119"/>
  <c r="I244" i="119"/>
  <c r="L243" i="119"/>
  <c r="H243" i="119" s="1"/>
  <c r="I243" i="119"/>
  <c r="N242" i="119"/>
  <c r="M242" i="119"/>
  <c r="L242" i="119" s="1"/>
  <c r="K242" i="119"/>
  <c r="J242" i="119"/>
  <c r="I242" i="119" s="1"/>
  <c r="L241" i="119"/>
  <c r="I241" i="119"/>
  <c r="H241" i="119" s="1"/>
  <c r="L240" i="119"/>
  <c r="I240" i="119"/>
  <c r="H240" i="119" s="1"/>
  <c r="N239" i="119"/>
  <c r="M239" i="119"/>
  <c r="L239" i="119" s="1"/>
  <c r="K239" i="119"/>
  <c r="J239" i="119"/>
  <c r="L238" i="119"/>
  <c r="I238" i="119"/>
  <c r="H238" i="119" s="1"/>
  <c r="L237" i="119"/>
  <c r="I237" i="119"/>
  <c r="H237" i="119"/>
  <c r="N236" i="119"/>
  <c r="M236" i="119"/>
  <c r="K236" i="119"/>
  <c r="J236" i="119"/>
  <c r="I236" i="119" s="1"/>
  <c r="L235" i="119"/>
  <c r="I235" i="119"/>
  <c r="H235" i="119"/>
  <c r="L234" i="119"/>
  <c r="I234" i="119"/>
  <c r="H234" i="119"/>
  <c r="N233" i="119"/>
  <c r="L233" i="119" s="1"/>
  <c r="M233" i="119"/>
  <c r="J233" i="119"/>
  <c r="L232" i="119"/>
  <c r="I232" i="119"/>
  <c r="H232" i="119" s="1"/>
  <c r="L231" i="119"/>
  <c r="K231" i="119"/>
  <c r="N230" i="119"/>
  <c r="M230" i="119"/>
  <c r="K230" i="119"/>
  <c r="J230" i="119"/>
  <c r="I230" i="119" s="1"/>
  <c r="L229" i="119"/>
  <c r="I229" i="119"/>
  <c r="H229" i="119" s="1"/>
  <c r="L228" i="119"/>
  <c r="H228" i="119" s="1"/>
  <c r="I228" i="119"/>
  <c r="N227" i="119"/>
  <c r="M227" i="119"/>
  <c r="L227" i="119" s="1"/>
  <c r="K227" i="119"/>
  <c r="J227" i="119"/>
  <c r="I227" i="119" s="1"/>
  <c r="H227" i="119" s="1"/>
  <c r="L226" i="119"/>
  <c r="H226" i="119" s="1"/>
  <c r="I226" i="119"/>
  <c r="L225" i="119"/>
  <c r="I225" i="119"/>
  <c r="N224" i="119"/>
  <c r="M224" i="119"/>
  <c r="K224" i="119"/>
  <c r="J224" i="119"/>
  <c r="I224" i="119" s="1"/>
  <c r="L223" i="119"/>
  <c r="I223" i="119"/>
  <c r="L222" i="119"/>
  <c r="I222" i="119"/>
  <c r="N221" i="119"/>
  <c r="M221" i="119"/>
  <c r="L221" i="119" s="1"/>
  <c r="K221" i="119"/>
  <c r="J221" i="119"/>
  <c r="I221" i="119" s="1"/>
  <c r="L220" i="119"/>
  <c r="I220" i="119"/>
  <c r="H220" i="119" s="1"/>
  <c r="L219" i="119"/>
  <c r="I219" i="119"/>
  <c r="N218" i="119"/>
  <c r="M218" i="119"/>
  <c r="L218" i="119" s="1"/>
  <c r="K218" i="119"/>
  <c r="J218" i="119"/>
  <c r="I218" i="119" s="1"/>
  <c r="H218" i="119" s="1"/>
  <c r="L217" i="119"/>
  <c r="I217" i="119"/>
  <c r="H217" i="119" s="1"/>
  <c r="L216" i="119"/>
  <c r="I216" i="119"/>
  <c r="N215" i="119"/>
  <c r="M215" i="119"/>
  <c r="K215" i="119"/>
  <c r="I215" i="119" s="1"/>
  <c r="J215" i="119"/>
  <c r="L214" i="119"/>
  <c r="I214" i="119"/>
  <c r="L213" i="119"/>
  <c r="I213" i="119"/>
  <c r="H213" i="119" s="1"/>
  <c r="N212" i="119"/>
  <c r="M212" i="119"/>
  <c r="L212" i="119" s="1"/>
  <c r="K212" i="119"/>
  <c r="L211" i="119"/>
  <c r="I211" i="119"/>
  <c r="L210" i="119"/>
  <c r="J210" i="119"/>
  <c r="N209" i="119"/>
  <c r="M209" i="119"/>
  <c r="L209" i="119" s="1"/>
  <c r="K209" i="119"/>
  <c r="J209" i="119"/>
  <c r="L208" i="119"/>
  <c r="I208" i="119"/>
  <c r="H208" i="119" s="1"/>
  <c r="L207" i="119"/>
  <c r="H207" i="119" s="1"/>
  <c r="I207" i="119"/>
  <c r="N206" i="119"/>
  <c r="M206" i="119"/>
  <c r="L206" i="119" s="1"/>
  <c r="K206" i="119"/>
  <c r="J206" i="119"/>
  <c r="L205" i="119"/>
  <c r="I205" i="119"/>
  <c r="L204" i="119"/>
  <c r="I204" i="119"/>
  <c r="H204" i="119" s="1"/>
  <c r="N203" i="119"/>
  <c r="L203" i="119" s="1"/>
  <c r="M203" i="119"/>
  <c r="K203" i="119"/>
  <c r="J203" i="119"/>
  <c r="L202" i="119"/>
  <c r="H202" i="119" s="1"/>
  <c r="J202" i="119"/>
  <c r="I202" i="119" s="1"/>
  <c r="L201" i="119"/>
  <c r="I201" i="119"/>
  <c r="H201" i="119" s="1"/>
  <c r="N200" i="119"/>
  <c r="M200" i="119"/>
  <c r="L200" i="119" s="1"/>
  <c r="K200" i="119"/>
  <c r="J200" i="119"/>
  <c r="L199" i="119"/>
  <c r="I199" i="119"/>
  <c r="H199" i="119" s="1"/>
  <c r="L198" i="119"/>
  <c r="I198" i="119"/>
  <c r="H198" i="119" s="1"/>
  <c r="N197" i="119"/>
  <c r="M197" i="119"/>
  <c r="K197" i="119"/>
  <c r="J197" i="119"/>
  <c r="L196" i="119"/>
  <c r="I196" i="119"/>
  <c r="H196" i="119"/>
  <c r="L195" i="119"/>
  <c r="K195" i="119"/>
  <c r="I195" i="119"/>
  <c r="H195" i="119" s="1"/>
  <c r="N194" i="119"/>
  <c r="M194" i="119"/>
  <c r="L194" i="119" s="1"/>
  <c r="K194" i="119"/>
  <c r="I194" i="119" s="1"/>
  <c r="J194" i="119"/>
  <c r="L193" i="119"/>
  <c r="I193" i="119"/>
  <c r="L192" i="119"/>
  <c r="I192" i="119"/>
  <c r="N191" i="119"/>
  <c r="M191" i="119"/>
  <c r="L191" i="119"/>
  <c r="H191" i="119" s="1"/>
  <c r="K191" i="119"/>
  <c r="J191" i="119"/>
  <c r="I191" i="119" s="1"/>
  <c r="L190" i="119"/>
  <c r="I190" i="119"/>
  <c r="L189" i="119"/>
  <c r="I189" i="119"/>
  <c r="H189" i="119" s="1"/>
  <c r="N188" i="119"/>
  <c r="M188" i="119"/>
  <c r="K188" i="119"/>
  <c r="J188" i="119"/>
  <c r="L187" i="119"/>
  <c r="H187" i="119" s="1"/>
  <c r="I187" i="119"/>
  <c r="L186" i="119"/>
  <c r="I186" i="119"/>
  <c r="H186" i="119" s="1"/>
  <c r="J183" i="119"/>
  <c r="N182" i="119"/>
  <c r="N167" i="119" s="1"/>
  <c r="M182" i="119"/>
  <c r="L182" i="119" s="1"/>
  <c r="N180" i="119"/>
  <c r="M180" i="119"/>
  <c r="L180" i="119" s="1"/>
  <c r="K180" i="119"/>
  <c r="J180" i="119"/>
  <c r="J173" i="119" s="1"/>
  <c r="L179" i="119"/>
  <c r="H179" i="119" s="1"/>
  <c r="I179" i="119"/>
  <c r="L178" i="119"/>
  <c r="I178" i="119"/>
  <c r="N177" i="119"/>
  <c r="N173" i="119" s="1"/>
  <c r="M177" i="119"/>
  <c r="K177" i="119"/>
  <c r="J177" i="119"/>
  <c r="L176" i="119"/>
  <c r="I176" i="119"/>
  <c r="L175" i="119"/>
  <c r="H175" i="119" s="1"/>
  <c r="I175" i="119"/>
  <c r="M173" i="119"/>
  <c r="N172" i="119"/>
  <c r="M172" i="119"/>
  <c r="K172" i="119"/>
  <c r="J172" i="119"/>
  <c r="I172" i="119" s="1"/>
  <c r="N171" i="119"/>
  <c r="M171" i="119"/>
  <c r="K171" i="119"/>
  <c r="J171" i="119"/>
  <c r="I171" i="119" s="1"/>
  <c r="N165" i="119"/>
  <c r="N162" i="119" s="1"/>
  <c r="M165" i="119"/>
  <c r="L165" i="119" s="1"/>
  <c r="K165" i="119"/>
  <c r="J165" i="119"/>
  <c r="L164" i="119"/>
  <c r="H164" i="119" s="1"/>
  <c r="I164" i="119"/>
  <c r="L163" i="119"/>
  <c r="I163" i="119"/>
  <c r="H163" i="119" s="1"/>
  <c r="J162" i="119"/>
  <c r="N161" i="119"/>
  <c r="M161" i="119"/>
  <c r="L161" i="119" s="1"/>
  <c r="K161" i="119"/>
  <c r="J161" i="119"/>
  <c r="I161" i="119" s="1"/>
  <c r="H161" i="119" s="1"/>
  <c r="N160" i="119"/>
  <c r="M160" i="119"/>
  <c r="L160" i="119"/>
  <c r="K160" i="119"/>
  <c r="J160" i="119"/>
  <c r="N159" i="119"/>
  <c r="M159" i="119"/>
  <c r="K159" i="119"/>
  <c r="J159" i="119"/>
  <c r="L158" i="119"/>
  <c r="I158" i="119"/>
  <c r="L157" i="119"/>
  <c r="I157" i="119"/>
  <c r="H157" i="119" s="1"/>
  <c r="N156" i="119"/>
  <c r="K156" i="119"/>
  <c r="N155" i="119"/>
  <c r="M155" i="119"/>
  <c r="K155" i="119"/>
  <c r="J155" i="119"/>
  <c r="I155" i="119" s="1"/>
  <c r="N154" i="119"/>
  <c r="M154" i="119"/>
  <c r="L154" i="119"/>
  <c r="K154" i="119"/>
  <c r="J154" i="119"/>
  <c r="N153" i="119"/>
  <c r="N150" i="119" s="1"/>
  <c r="M153" i="119"/>
  <c r="K153" i="119"/>
  <c r="K150" i="119" s="1"/>
  <c r="J153" i="119"/>
  <c r="L152" i="119"/>
  <c r="I152" i="119"/>
  <c r="L151" i="119"/>
  <c r="I151" i="119"/>
  <c r="H151" i="119" s="1"/>
  <c r="J150" i="119"/>
  <c r="N149" i="119"/>
  <c r="M149" i="119"/>
  <c r="K149" i="119"/>
  <c r="J149" i="119"/>
  <c r="I149" i="119" s="1"/>
  <c r="N148" i="119"/>
  <c r="M148" i="119"/>
  <c r="K148" i="119"/>
  <c r="J148" i="119"/>
  <c r="N147" i="119"/>
  <c r="M147" i="119"/>
  <c r="L147" i="119" s="1"/>
  <c r="K147" i="119"/>
  <c r="J147" i="119"/>
  <c r="I147" i="119" s="1"/>
  <c r="L146" i="119"/>
  <c r="I146" i="119"/>
  <c r="H146" i="119"/>
  <c r="L145" i="119"/>
  <c r="I145" i="119"/>
  <c r="N144" i="119"/>
  <c r="M144" i="119"/>
  <c r="L144" i="119"/>
  <c r="K144" i="119"/>
  <c r="J144" i="119"/>
  <c r="I144" i="119"/>
  <c r="H144" i="119" s="1"/>
  <c r="L143" i="119"/>
  <c r="I143" i="119"/>
  <c r="H143" i="119" s="1"/>
  <c r="L142" i="119"/>
  <c r="H142" i="119" s="1"/>
  <c r="I142" i="119"/>
  <c r="N141" i="119"/>
  <c r="N138" i="119" s="1"/>
  <c r="K141" i="119"/>
  <c r="K138" i="119" s="1"/>
  <c r="J141" i="119"/>
  <c r="J138" i="119" s="1"/>
  <c r="N140" i="119"/>
  <c r="M140" i="119"/>
  <c r="M137" i="119" s="1"/>
  <c r="K140" i="119"/>
  <c r="J140" i="119"/>
  <c r="N139" i="119"/>
  <c r="M139" i="119"/>
  <c r="K139" i="119"/>
  <c r="J139" i="119"/>
  <c r="K137" i="119"/>
  <c r="N136" i="119"/>
  <c r="J136" i="119"/>
  <c r="N135" i="119"/>
  <c r="M135" i="119"/>
  <c r="K135" i="119"/>
  <c r="J135" i="119"/>
  <c r="I135" i="119" s="1"/>
  <c r="L134" i="119"/>
  <c r="I134" i="119"/>
  <c r="H134" i="119" s="1"/>
  <c r="L133" i="119"/>
  <c r="I133" i="119"/>
  <c r="N132" i="119"/>
  <c r="N129" i="119" s="1"/>
  <c r="N126" i="119" s="1"/>
  <c r="M132" i="119"/>
  <c r="K132" i="119"/>
  <c r="J132" i="119"/>
  <c r="I132" i="119" s="1"/>
  <c r="L131" i="119"/>
  <c r="I131" i="119"/>
  <c r="L130" i="119"/>
  <c r="I130" i="119"/>
  <c r="H130" i="119"/>
  <c r="K129" i="119"/>
  <c r="N128" i="119"/>
  <c r="M128" i="119"/>
  <c r="L128" i="119"/>
  <c r="K128" i="119"/>
  <c r="K125" i="119" s="1"/>
  <c r="J128" i="119"/>
  <c r="N127" i="119"/>
  <c r="M127" i="119"/>
  <c r="K127" i="119"/>
  <c r="K124" i="119" s="1"/>
  <c r="J127" i="119"/>
  <c r="I127" i="119"/>
  <c r="K126" i="119"/>
  <c r="N125" i="119"/>
  <c r="M125" i="119"/>
  <c r="J125" i="119"/>
  <c r="N124" i="119"/>
  <c r="J124" i="119"/>
  <c r="I124" i="119" s="1"/>
  <c r="N123" i="119"/>
  <c r="M123" i="119"/>
  <c r="K123" i="119"/>
  <c r="K120" i="119" s="1"/>
  <c r="J123" i="119"/>
  <c r="I123" i="119"/>
  <c r="L122" i="119"/>
  <c r="I122" i="119"/>
  <c r="H122" i="119"/>
  <c r="L121" i="119"/>
  <c r="I121" i="119"/>
  <c r="N120" i="119"/>
  <c r="J120" i="119"/>
  <c r="I120" i="119" s="1"/>
  <c r="N119" i="119"/>
  <c r="M119" i="119"/>
  <c r="L119" i="119" s="1"/>
  <c r="K119" i="119"/>
  <c r="J119" i="119"/>
  <c r="N118" i="119"/>
  <c r="L118" i="119" s="1"/>
  <c r="M118" i="119"/>
  <c r="K118" i="119"/>
  <c r="J118" i="119"/>
  <c r="N117" i="119"/>
  <c r="N114" i="119" s="1"/>
  <c r="M117" i="119"/>
  <c r="K117" i="119"/>
  <c r="K114" i="119" s="1"/>
  <c r="J117" i="119"/>
  <c r="L116" i="119"/>
  <c r="I116" i="119"/>
  <c r="L115" i="119"/>
  <c r="I115" i="119"/>
  <c r="H115" i="119" s="1"/>
  <c r="J114" i="119"/>
  <c r="N113" i="119"/>
  <c r="M113" i="119"/>
  <c r="L113" i="119" s="1"/>
  <c r="K113" i="119"/>
  <c r="J113" i="119"/>
  <c r="I113" i="119" s="1"/>
  <c r="N112" i="119"/>
  <c r="M112" i="119"/>
  <c r="L112" i="119" s="1"/>
  <c r="K112" i="119"/>
  <c r="J112" i="119"/>
  <c r="I112" i="119" s="1"/>
  <c r="N111" i="119"/>
  <c r="M111" i="119"/>
  <c r="K111" i="119"/>
  <c r="K108" i="119" s="1"/>
  <c r="J111" i="119"/>
  <c r="J108" i="119" s="1"/>
  <c r="I108" i="119" s="1"/>
  <c r="L110" i="119"/>
  <c r="H110" i="119" s="1"/>
  <c r="I110" i="119"/>
  <c r="L109" i="119"/>
  <c r="I109" i="119"/>
  <c r="H109" i="119" s="1"/>
  <c r="N108" i="119"/>
  <c r="M108" i="119"/>
  <c r="N107" i="119"/>
  <c r="M107" i="119"/>
  <c r="K107" i="119"/>
  <c r="I107" i="119" s="1"/>
  <c r="J107" i="119"/>
  <c r="N106" i="119"/>
  <c r="M106" i="119"/>
  <c r="L106" i="119" s="1"/>
  <c r="H106" i="119" s="1"/>
  <c r="K106" i="119"/>
  <c r="J106" i="119"/>
  <c r="I106" i="119" s="1"/>
  <c r="N105" i="119"/>
  <c r="N102" i="119" s="1"/>
  <c r="M105" i="119"/>
  <c r="M102" i="119" s="1"/>
  <c r="K105" i="119"/>
  <c r="J105" i="119"/>
  <c r="I105" i="119" s="1"/>
  <c r="L104" i="119"/>
  <c r="I104" i="119"/>
  <c r="H104" i="119"/>
  <c r="L103" i="119"/>
  <c r="I103" i="119"/>
  <c r="K102" i="119"/>
  <c r="J102" i="119"/>
  <c r="I102" i="119" s="1"/>
  <c r="N101" i="119"/>
  <c r="M101" i="119"/>
  <c r="K101" i="119"/>
  <c r="J101" i="119"/>
  <c r="I101" i="119" s="1"/>
  <c r="N100" i="119"/>
  <c r="M100" i="119"/>
  <c r="L100" i="119"/>
  <c r="K100" i="119"/>
  <c r="I100" i="119" s="1"/>
  <c r="J100" i="119"/>
  <c r="H100" i="119"/>
  <c r="N99" i="119"/>
  <c r="M99" i="119"/>
  <c r="L99" i="119" s="1"/>
  <c r="K99" i="119"/>
  <c r="J99" i="119"/>
  <c r="L98" i="119"/>
  <c r="I98" i="119"/>
  <c r="L97" i="119"/>
  <c r="I97" i="119"/>
  <c r="H97" i="119" s="1"/>
  <c r="N96" i="119"/>
  <c r="M96" i="119"/>
  <c r="L96" i="119"/>
  <c r="K96" i="119"/>
  <c r="J96" i="119"/>
  <c r="L95" i="119"/>
  <c r="I95" i="119"/>
  <c r="H95" i="119" s="1"/>
  <c r="L94" i="119"/>
  <c r="H94" i="119" s="1"/>
  <c r="I94" i="119"/>
  <c r="M93" i="119"/>
  <c r="K93" i="119"/>
  <c r="K90" i="119" s="1"/>
  <c r="J93" i="119"/>
  <c r="J90" i="119" s="1"/>
  <c r="N92" i="119"/>
  <c r="N89" i="119" s="1"/>
  <c r="M92" i="119"/>
  <c r="K92" i="119"/>
  <c r="K89" i="119" s="1"/>
  <c r="J92" i="119"/>
  <c r="N91" i="119"/>
  <c r="M91" i="119"/>
  <c r="L91" i="119" s="1"/>
  <c r="K91" i="119"/>
  <c r="K88" i="119" s="1"/>
  <c r="J91" i="119"/>
  <c r="I91" i="119"/>
  <c r="H91" i="119" s="1"/>
  <c r="N88" i="119"/>
  <c r="J88" i="119"/>
  <c r="I88" i="119" s="1"/>
  <c r="N87" i="119"/>
  <c r="N84" i="119" s="1"/>
  <c r="M87" i="119"/>
  <c r="K87" i="119"/>
  <c r="J87" i="119"/>
  <c r="L86" i="119"/>
  <c r="H86" i="119" s="1"/>
  <c r="I86" i="119"/>
  <c r="L85" i="119"/>
  <c r="I85" i="119"/>
  <c r="H85" i="119" s="1"/>
  <c r="J84" i="119"/>
  <c r="N83" i="119"/>
  <c r="M83" i="119"/>
  <c r="K83" i="119"/>
  <c r="J83" i="119"/>
  <c r="N82" i="119"/>
  <c r="M82" i="119"/>
  <c r="L82" i="119" s="1"/>
  <c r="K82" i="119"/>
  <c r="J82" i="119"/>
  <c r="N81" i="119"/>
  <c r="N78" i="119" s="1"/>
  <c r="M81" i="119"/>
  <c r="K81" i="119"/>
  <c r="J81" i="119"/>
  <c r="J78" i="119" s="1"/>
  <c r="I78" i="119" s="1"/>
  <c r="I81" i="119"/>
  <c r="L80" i="119"/>
  <c r="I80" i="119"/>
  <c r="H80" i="119" s="1"/>
  <c r="L79" i="119"/>
  <c r="I79" i="119"/>
  <c r="K78" i="119"/>
  <c r="N77" i="119"/>
  <c r="M77" i="119"/>
  <c r="L77" i="119"/>
  <c r="K77" i="119"/>
  <c r="J77" i="119"/>
  <c r="N76" i="119"/>
  <c r="M76" i="119"/>
  <c r="K76" i="119"/>
  <c r="J76" i="119"/>
  <c r="I76" i="119" s="1"/>
  <c r="N75" i="119"/>
  <c r="N72" i="119" s="1"/>
  <c r="M75" i="119"/>
  <c r="K75" i="119"/>
  <c r="J75" i="119"/>
  <c r="I75" i="119"/>
  <c r="L74" i="119"/>
  <c r="H74" i="119" s="1"/>
  <c r="I74" i="119"/>
  <c r="L73" i="119"/>
  <c r="I73" i="119"/>
  <c r="H73" i="119" s="1"/>
  <c r="K72" i="119"/>
  <c r="J72" i="119"/>
  <c r="I72" i="119" s="1"/>
  <c r="N71" i="119"/>
  <c r="M71" i="119"/>
  <c r="L71" i="119" s="1"/>
  <c r="K71" i="119"/>
  <c r="J71" i="119"/>
  <c r="I71" i="119" s="1"/>
  <c r="H71" i="119" s="1"/>
  <c r="N70" i="119"/>
  <c r="M70" i="119"/>
  <c r="L70" i="119"/>
  <c r="K70" i="119"/>
  <c r="J70" i="119"/>
  <c r="I70" i="119" s="1"/>
  <c r="H70" i="119" s="1"/>
  <c r="N69" i="119"/>
  <c r="N66" i="119" s="1"/>
  <c r="L66" i="119" s="1"/>
  <c r="M69" i="119"/>
  <c r="L69" i="119"/>
  <c r="K69" i="119"/>
  <c r="K66" i="119" s="1"/>
  <c r="J69" i="119"/>
  <c r="L68" i="119"/>
  <c r="I68" i="119"/>
  <c r="L67" i="119"/>
  <c r="I67" i="119"/>
  <c r="H67" i="119" s="1"/>
  <c r="M66" i="119"/>
  <c r="N65" i="119"/>
  <c r="M65" i="119"/>
  <c r="L65" i="119" s="1"/>
  <c r="K65" i="119"/>
  <c r="J65" i="119"/>
  <c r="N64" i="119"/>
  <c r="M64" i="119"/>
  <c r="L64" i="119" s="1"/>
  <c r="K64" i="119"/>
  <c r="J64" i="119"/>
  <c r="I64" i="119" s="1"/>
  <c r="H64" i="119" s="1"/>
  <c r="N63" i="119"/>
  <c r="N60" i="119" s="1"/>
  <c r="M63" i="119"/>
  <c r="K63" i="119"/>
  <c r="I63" i="119" s="1"/>
  <c r="J63" i="119"/>
  <c r="L62" i="119"/>
  <c r="I62" i="119"/>
  <c r="H62" i="119"/>
  <c r="L61" i="119"/>
  <c r="H61" i="119" s="1"/>
  <c r="I61" i="119"/>
  <c r="K60" i="119"/>
  <c r="J60" i="119"/>
  <c r="I60" i="119" s="1"/>
  <c r="N59" i="119"/>
  <c r="M59" i="119"/>
  <c r="L59" i="119" s="1"/>
  <c r="K59" i="119"/>
  <c r="I59" i="119" s="1"/>
  <c r="H59" i="119" s="1"/>
  <c r="J59" i="119"/>
  <c r="N58" i="119"/>
  <c r="M58" i="119"/>
  <c r="L58" i="119"/>
  <c r="K58" i="119"/>
  <c r="J58" i="119"/>
  <c r="I58" i="119"/>
  <c r="H58" i="119" s="1"/>
  <c r="N57" i="119"/>
  <c r="N54" i="119" s="1"/>
  <c r="L54" i="119" s="1"/>
  <c r="M57" i="119"/>
  <c r="K57" i="119"/>
  <c r="K54" i="119" s="1"/>
  <c r="J57" i="119"/>
  <c r="L56" i="119"/>
  <c r="I56" i="119"/>
  <c r="L55" i="119"/>
  <c r="I55" i="119"/>
  <c r="H55" i="119" s="1"/>
  <c r="M54" i="119"/>
  <c r="N53" i="119"/>
  <c r="M53" i="119"/>
  <c r="L53" i="119" s="1"/>
  <c r="K53" i="119"/>
  <c r="J53" i="119"/>
  <c r="I53" i="119" s="1"/>
  <c r="H53" i="119" s="1"/>
  <c r="N52" i="119"/>
  <c r="M52" i="119"/>
  <c r="K52" i="119"/>
  <c r="J52" i="119"/>
  <c r="N51" i="119"/>
  <c r="M51" i="119"/>
  <c r="K51" i="119"/>
  <c r="K48" i="119" s="1"/>
  <c r="J51" i="119"/>
  <c r="L50" i="119"/>
  <c r="H50" i="119" s="1"/>
  <c r="I50" i="119"/>
  <c r="L49" i="119"/>
  <c r="I49" i="119"/>
  <c r="H49" i="119"/>
  <c r="N48" i="119"/>
  <c r="N47" i="119"/>
  <c r="M47" i="119"/>
  <c r="K47" i="119"/>
  <c r="J47" i="119"/>
  <c r="I47" i="119"/>
  <c r="N46" i="119"/>
  <c r="L46" i="119" s="1"/>
  <c r="M46" i="119"/>
  <c r="K46" i="119"/>
  <c r="J46" i="119"/>
  <c r="I46" i="119"/>
  <c r="N36" i="119"/>
  <c r="M36" i="119"/>
  <c r="L36" i="119" s="1"/>
  <c r="K36" i="119"/>
  <c r="J36" i="119"/>
  <c r="I36" i="119" s="1"/>
  <c r="H36" i="119" s="1"/>
  <c r="L35" i="119"/>
  <c r="I35" i="119"/>
  <c r="H35" i="119" s="1"/>
  <c r="L34" i="119"/>
  <c r="I34" i="119"/>
  <c r="H34" i="119" s="1"/>
  <c r="N33" i="119"/>
  <c r="M33" i="119"/>
  <c r="K33" i="119"/>
  <c r="J33" i="119"/>
  <c r="I33" i="119" s="1"/>
  <c r="L32" i="119"/>
  <c r="I32" i="119"/>
  <c r="H32" i="119" s="1"/>
  <c r="L31" i="119"/>
  <c r="H31" i="119" s="1"/>
  <c r="I31" i="119"/>
  <c r="N30" i="119"/>
  <c r="M30" i="119"/>
  <c r="L30" i="119"/>
  <c r="K30" i="119"/>
  <c r="J30" i="119"/>
  <c r="L29" i="119"/>
  <c r="I29" i="119"/>
  <c r="L28" i="119"/>
  <c r="I28" i="119"/>
  <c r="N27" i="119"/>
  <c r="M27" i="119"/>
  <c r="L27" i="119" s="1"/>
  <c r="K27" i="119"/>
  <c r="J27" i="119"/>
  <c r="I27" i="119" s="1"/>
  <c r="H27" i="119" s="1"/>
  <c r="L26" i="119"/>
  <c r="I26" i="119"/>
  <c r="H26" i="119"/>
  <c r="L25" i="119"/>
  <c r="I25" i="119"/>
  <c r="N24" i="119"/>
  <c r="M24" i="119"/>
  <c r="K24" i="119"/>
  <c r="J24" i="119"/>
  <c r="I24" i="119" s="1"/>
  <c r="L23" i="119"/>
  <c r="I23" i="119"/>
  <c r="H23" i="119"/>
  <c r="L22" i="119"/>
  <c r="H22" i="119" s="1"/>
  <c r="I22" i="119"/>
  <c r="N21" i="119"/>
  <c r="M21" i="119"/>
  <c r="K21" i="119"/>
  <c r="J21" i="119"/>
  <c r="L20" i="119"/>
  <c r="I20" i="119"/>
  <c r="L19" i="119"/>
  <c r="I19" i="119"/>
  <c r="H19" i="119" s="1"/>
  <c r="N16" i="119"/>
  <c r="M16" i="119"/>
  <c r="L16" i="119" s="1"/>
  <c r="K16" i="119"/>
  <c r="J16" i="119"/>
  <c r="N15" i="119"/>
  <c r="M15" i="119"/>
  <c r="K15" i="119"/>
  <c r="J15" i="119"/>
  <c r="I15" i="119" s="1"/>
  <c r="H86" i="118"/>
  <c r="G86" i="118"/>
  <c r="H85" i="118"/>
  <c r="G85" i="118"/>
  <c r="W84" i="118"/>
  <c r="V84" i="118"/>
  <c r="T84" i="118"/>
  <c r="S84" i="118"/>
  <c r="Q84" i="118"/>
  <c r="P84" i="118"/>
  <c r="M84" i="118"/>
  <c r="M85" i="118" s="1"/>
  <c r="L84" i="118"/>
  <c r="H84" i="118"/>
  <c r="G84" i="118"/>
  <c r="H83" i="118"/>
  <c r="G83" i="118"/>
  <c r="W82" i="118"/>
  <c r="W85" i="118" s="1"/>
  <c r="V82" i="118"/>
  <c r="T82" i="118"/>
  <c r="T85" i="118" s="1"/>
  <c r="S82" i="118"/>
  <c r="S85" i="118" s="1"/>
  <c r="Q82" i="118"/>
  <c r="P82" i="118"/>
  <c r="P85" i="118" s="1"/>
  <c r="M82" i="118"/>
  <c r="L82" i="118"/>
  <c r="W80" i="118"/>
  <c r="V80" i="118"/>
  <c r="T80" i="118"/>
  <c r="S80" i="118"/>
  <c r="Q80" i="118"/>
  <c r="P80" i="118"/>
  <c r="M80" i="118"/>
  <c r="L80" i="118"/>
  <c r="U79" i="118"/>
  <c r="R79" i="118"/>
  <c r="O79" i="118"/>
  <c r="K79" i="118"/>
  <c r="U77" i="118"/>
  <c r="R77" i="118"/>
  <c r="O77" i="118"/>
  <c r="O80" i="118" s="1"/>
  <c r="N77" i="118"/>
  <c r="K77" i="118"/>
  <c r="K80" i="118" s="1"/>
  <c r="H77" i="118"/>
  <c r="G77" i="118"/>
  <c r="W75" i="118"/>
  <c r="V75" i="118"/>
  <c r="T75" i="118"/>
  <c r="S75" i="118"/>
  <c r="Q75" i="118"/>
  <c r="P75" i="118"/>
  <c r="M75" i="118"/>
  <c r="L75" i="118"/>
  <c r="U74" i="118"/>
  <c r="R74" i="118"/>
  <c r="O74" i="118"/>
  <c r="K74" i="118"/>
  <c r="U72" i="118"/>
  <c r="U75" i="118" s="1"/>
  <c r="R72" i="118"/>
  <c r="R75" i="118" s="1"/>
  <c r="O72" i="118"/>
  <c r="K72" i="118"/>
  <c r="H72" i="118"/>
  <c r="G72" i="118"/>
  <c r="W70" i="118"/>
  <c r="V70" i="118"/>
  <c r="T70" i="118"/>
  <c r="S70" i="118"/>
  <c r="Q70" i="118"/>
  <c r="P70" i="118"/>
  <c r="M70" i="118"/>
  <c r="L70" i="118"/>
  <c r="U69" i="118"/>
  <c r="R69" i="118"/>
  <c r="O69" i="118"/>
  <c r="N69" i="118" s="1"/>
  <c r="J69" i="118" s="1"/>
  <c r="K69" i="118"/>
  <c r="U67" i="118"/>
  <c r="R67" i="118"/>
  <c r="O67" i="118"/>
  <c r="N67" i="118"/>
  <c r="K67" i="118"/>
  <c r="K70" i="118" s="1"/>
  <c r="H67" i="118"/>
  <c r="G67" i="118"/>
  <c r="W65" i="118"/>
  <c r="V65" i="118"/>
  <c r="T65" i="118"/>
  <c r="S65" i="118"/>
  <c r="Q65" i="118"/>
  <c r="P65" i="118"/>
  <c r="M65" i="118"/>
  <c r="L65" i="118"/>
  <c r="U64" i="118"/>
  <c r="R64" i="118"/>
  <c r="O64" i="118"/>
  <c r="K64" i="118"/>
  <c r="U62" i="118"/>
  <c r="U65" i="118" s="1"/>
  <c r="R62" i="118"/>
  <c r="R65" i="118" s="1"/>
  <c r="O62" i="118"/>
  <c r="K62" i="118"/>
  <c r="H62" i="118"/>
  <c r="G62" i="118"/>
  <c r="W60" i="118"/>
  <c r="V60" i="118"/>
  <c r="T60" i="118"/>
  <c r="S60" i="118"/>
  <c r="Q60" i="118"/>
  <c r="P60" i="118"/>
  <c r="M60" i="118"/>
  <c r="L60" i="118"/>
  <c r="U59" i="118"/>
  <c r="R59" i="118"/>
  <c r="O59" i="118"/>
  <c r="N59" i="118" s="1"/>
  <c r="J59" i="118" s="1"/>
  <c r="K59" i="118"/>
  <c r="U57" i="118"/>
  <c r="R57" i="118"/>
  <c r="O57" i="118"/>
  <c r="N57" i="118"/>
  <c r="K57" i="118"/>
  <c r="K60" i="118" s="1"/>
  <c r="H57" i="118"/>
  <c r="G57" i="118"/>
  <c r="W55" i="118"/>
  <c r="V55" i="118"/>
  <c r="T55" i="118"/>
  <c r="S55" i="118"/>
  <c r="Q55" i="118"/>
  <c r="P55" i="118"/>
  <c r="M55" i="118"/>
  <c r="L55" i="118"/>
  <c r="U54" i="118"/>
  <c r="R54" i="118"/>
  <c r="O54" i="118"/>
  <c r="K54" i="118"/>
  <c r="U52" i="118"/>
  <c r="U55" i="118" s="1"/>
  <c r="R52" i="118"/>
  <c r="R55" i="118" s="1"/>
  <c r="O52" i="118"/>
  <c r="K52" i="118"/>
  <c r="H52" i="118"/>
  <c r="G52" i="118"/>
  <c r="W50" i="118"/>
  <c r="V50" i="118"/>
  <c r="U50" i="118"/>
  <c r="T50" i="118"/>
  <c r="S50" i="118"/>
  <c r="Q50" i="118"/>
  <c r="P50" i="118"/>
  <c r="M50" i="118"/>
  <c r="L50" i="118"/>
  <c r="U49" i="118"/>
  <c r="R49" i="118"/>
  <c r="O49" i="118"/>
  <c r="N49" i="118" s="1"/>
  <c r="K49" i="118"/>
  <c r="J49" i="118" s="1"/>
  <c r="U47" i="118"/>
  <c r="R47" i="118"/>
  <c r="O47" i="118"/>
  <c r="K47" i="118"/>
  <c r="H47" i="118"/>
  <c r="G47" i="118"/>
  <c r="W45" i="118"/>
  <c r="V45" i="118"/>
  <c r="T45" i="118"/>
  <c r="S45" i="118"/>
  <c r="Q45" i="118"/>
  <c r="P45" i="118"/>
  <c r="M45" i="118"/>
  <c r="L45" i="118"/>
  <c r="U44" i="118"/>
  <c r="U45" i="118" s="1"/>
  <c r="R44" i="118"/>
  <c r="O44" i="118"/>
  <c r="K44" i="118"/>
  <c r="U42" i="118"/>
  <c r="R42" i="118"/>
  <c r="O42" i="118"/>
  <c r="O45" i="118" s="1"/>
  <c r="N42" i="118"/>
  <c r="K42" i="118"/>
  <c r="H42" i="118"/>
  <c r="G42" i="118"/>
  <c r="W40" i="118"/>
  <c r="V40" i="118"/>
  <c r="T40" i="118"/>
  <c r="S40" i="118"/>
  <c r="Q40" i="118"/>
  <c r="P40" i="118"/>
  <c r="M40" i="118"/>
  <c r="L40" i="118"/>
  <c r="U39" i="118"/>
  <c r="R39" i="118"/>
  <c r="O39" i="118"/>
  <c r="K39" i="118"/>
  <c r="U37" i="118"/>
  <c r="U40" i="118" s="1"/>
  <c r="R37" i="118"/>
  <c r="O37" i="118"/>
  <c r="O40" i="118" s="1"/>
  <c r="K37" i="118"/>
  <c r="H37" i="118"/>
  <c r="G37" i="118"/>
  <c r="W35" i="118"/>
  <c r="V35" i="118"/>
  <c r="T35" i="118"/>
  <c r="S35" i="118"/>
  <c r="Q35" i="118"/>
  <c r="P35" i="118"/>
  <c r="M35" i="118"/>
  <c r="L35" i="118"/>
  <c r="U34" i="118"/>
  <c r="R34" i="118"/>
  <c r="O34" i="118"/>
  <c r="N34" i="118" s="1"/>
  <c r="J34" i="118" s="1"/>
  <c r="K34" i="118"/>
  <c r="U32" i="118"/>
  <c r="R32" i="118"/>
  <c r="O32" i="118"/>
  <c r="K32" i="118"/>
  <c r="H32" i="118"/>
  <c r="G32" i="118"/>
  <c r="W30" i="118"/>
  <c r="V30" i="118"/>
  <c r="U30" i="118"/>
  <c r="T30" i="118"/>
  <c r="S30" i="118"/>
  <c r="Q30" i="118"/>
  <c r="P30" i="118"/>
  <c r="M30" i="118"/>
  <c r="L30" i="118"/>
  <c r="U29" i="118"/>
  <c r="R29" i="118"/>
  <c r="O29" i="118"/>
  <c r="K29" i="118"/>
  <c r="U27" i="118"/>
  <c r="R27" i="118"/>
  <c r="R30" i="118" s="1"/>
  <c r="O27" i="118"/>
  <c r="O30" i="118" s="1"/>
  <c r="K27" i="118"/>
  <c r="H27" i="118"/>
  <c r="G27" i="118"/>
  <c r="W25" i="118"/>
  <c r="V25" i="118"/>
  <c r="T25" i="118"/>
  <c r="S25" i="118"/>
  <c r="Q25" i="118"/>
  <c r="P25" i="118"/>
  <c r="M25" i="118"/>
  <c r="L25" i="118"/>
  <c r="U24" i="118"/>
  <c r="R24" i="118"/>
  <c r="O24" i="118"/>
  <c r="K24" i="118"/>
  <c r="K25" i="118" s="1"/>
  <c r="U22" i="118"/>
  <c r="R22" i="118"/>
  <c r="R25" i="118" s="1"/>
  <c r="O22" i="118"/>
  <c r="O25" i="118" s="1"/>
  <c r="K22" i="118"/>
  <c r="H22" i="118"/>
  <c r="G22" i="118"/>
  <c r="W20" i="118"/>
  <c r="V20" i="118"/>
  <c r="T20" i="118"/>
  <c r="S20" i="118"/>
  <c r="Q20" i="118"/>
  <c r="P20" i="118"/>
  <c r="M20" i="118"/>
  <c r="L20" i="118"/>
  <c r="U19" i="118"/>
  <c r="U84" i="118" s="1"/>
  <c r="R19" i="118"/>
  <c r="O19" i="118"/>
  <c r="K19" i="118"/>
  <c r="U17" i="118"/>
  <c r="R17" i="118"/>
  <c r="O17" i="118"/>
  <c r="K17" i="118"/>
  <c r="H17" i="118"/>
  <c r="G17" i="118"/>
  <c r="K248" i="119" l="1"/>
  <c r="I248" i="119" s="1"/>
  <c r="I246" i="119"/>
  <c r="H123" i="119"/>
  <c r="O82" i="118"/>
  <c r="N70" i="118"/>
  <c r="J89" i="119"/>
  <c r="I92" i="119"/>
  <c r="M167" i="119"/>
  <c r="L171" i="119"/>
  <c r="H171" i="119" s="1"/>
  <c r="L167" i="119"/>
  <c r="N60" i="118"/>
  <c r="R45" i="118"/>
  <c r="H296" i="119"/>
  <c r="H522" i="119"/>
  <c r="H593" i="119"/>
  <c r="R82" i="118"/>
  <c r="O20" i="118"/>
  <c r="U82" i="118"/>
  <c r="U85" i="118" s="1"/>
  <c r="U25" i="118"/>
  <c r="N54" i="118"/>
  <c r="J54" i="118" s="1"/>
  <c r="R60" i="118"/>
  <c r="N64" i="118"/>
  <c r="J64" i="118" s="1"/>
  <c r="R70" i="118"/>
  <c r="N74" i="118"/>
  <c r="J74" i="118" s="1"/>
  <c r="H20" i="119"/>
  <c r="I83" i="119"/>
  <c r="L123" i="119"/>
  <c r="M120" i="119"/>
  <c r="L120" i="119" s="1"/>
  <c r="H120" i="119" s="1"/>
  <c r="H221" i="119"/>
  <c r="I251" i="119"/>
  <c r="K257" i="119"/>
  <c r="K183" i="119"/>
  <c r="K168" i="119" s="1"/>
  <c r="H392" i="119"/>
  <c r="H395" i="119"/>
  <c r="N22" i="118"/>
  <c r="N29" i="118"/>
  <c r="J29" i="118" s="1"/>
  <c r="R35" i="118"/>
  <c r="K45" i="118"/>
  <c r="O50" i="118"/>
  <c r="U60" i="118"/>
  <c r="U70" i="118"/>
  <c r="H46" i="119"/>
  <c r="I51" i="119"/>
  <c r="J48" i="119"/>
  <c r="M141" i="119"/>
  <c r="H308" i="119"/>
  <c r="H431" i="119"/>
  <c r="U35" i="118"/>
  <c r="R50" i="118"/>
  <c r="O60" i="118"/>
  <c r="O70" i="118"/>
  <c r="L102" i="119"/>
  <c r="H102" i="119" s="1"/>
  <c r="H147" i="119"/>
  <c r="H317" i="119"/>
  <c r="H349" i="119"/>
  <c r="G82" i="118"/>
  <c r="R84" i="118"/>
  <c r="R85" i="118" s="1"/>
  <c r="L76" i="119"/>
  <c r="H79" i="119"/>
  <c r="L87" i="119"/>
  <c r="H258" i="119"/>
  <c r="H434" i="119"/>
  <c r="H482" i="119"/>
  <c r="K17" i="119"/>
  <c r="I57" i="119"/>
  <c r="L83" i="119"/>
  <c r="H113" i="119"/>
  <c r="I153" i="119"/>
  <c r="L177" i="119"/>
  <c r="H193" i="119"/>
  <c r="I206" i="119"/>
  <c r="H206" i="119" s="1"/>
  <c r="H211" i="119"/>
  <c r="H216" i="119"/>
  <c r="I239" i="119"/>
  <c r="H239" i="119" s="1"/>
  <c r="H244" i="119"/>
  <c r="H246" i="119"/>
  <c r="H249" i="119"/>
  <c r="L251" i="119"/>
  <c r="L256" i="119"/>
  <c r="H256" i="119" s="1"/>
  <c r="I259" i="119"/>
  <c r="H283" i="119"/>
  <c r="L299" i="119"/>
  <c r="I312" i="119"/>
  <c r="H312" i="119" s="1"/>
  <c r="L320" i="119"/>
  <c r="H330" i="119"/>
  <c r="L368" i="119"/>
  <c r="H520" i="119"/>
  <c r="L548" i="119"/>
  <c r="H578" i="119"/>
  <c r="H580" i="119"/>
  <c r="H597" i="119"/>
  <c r="I635" i="119"/>
  <c r="H635" i="119" s="1"/>
  <c r="L647" i="119"/>
  <c r="H647" i="119" s="1"/>
  <c r="R80" i="118"/>
  <c r="Q85" i="118"/>
  <c r="I96" i="119"/>
  <c r="H96" i="119" s="1"/>
  <c r="H98" i="119"/>
  <c r="L108" i="119"/>
  <c r="H108" i="119" s="1"/>
  <c r="L111" i="119"/>
  <c r="H116" i="119"/>
  <c r="I148" i="119"/>
  <c r="J168" i="119"/>
  <c r="I209" i="119"/>
  <c r="H209" i="119" s="1"/>
  <c r="H214" i="119"/>
  <c r="L257" i="119"/>
  <c r="H337" i="119"/>
  <c r="H386" i="119"/>
  <c r="H405" i="119"/>
  <c r="I410" i="119"/>
  <c r="H410" i="119" s="1"/>
  <c r="H462" i="119"/>
  <c r="I518" i="119"/>
  <c r="H608" i="119"/>
  <c r="L632" i="119"/>
  <c r="U80" i="118"/>
  <c r="L85" i="118"/>
  <c r="L57" i="119"/>
  <c r="M88" i="119"/>
  <c r="L88" i="119" s="1"/>
  <c r="H88" i="119" s="1"/>
  <c r="H194" i="119"/>
  <c r="H305" i="119"/>
  <c r="I377" i="119"/>
  <c r="H413" i="119"/>
  <c r="H463" i="119"/>
  <c r="I500" i="119"/>
  <c r="H505" i="119"/>
  <c r="H529" i="119"/>
  <c r="L575" i="119"/>
  <c r="I581" i="119"/>
  <c r="H616" i="119"/>
  <c r="H28" i="119"/>
  <c r="H68" i="119"/>
  <c r="I99" i="119"/>
  <c r="H99" i="119" s="1"/>
  <c r="H112" i="119"/>
  <c r="I125" i="119"/>
  <c r="H158" i="119"/>
  <c r="H176" i="119"/>
  <c r="H252" i="119"/>
  <c r="J257" i="119"/>
  <c r="I257" i="119" s="1"/>
  <c r="H257" i="119" s="1"/>
  <c r="H289" i="119"/>
  <c r="H298" i="119"/>
  <c r="H319" i="119"/>
  <c r="L326" i="119"/>
  <c r="I332" i="119"/>
  <c r="L343" i="119"/>
  <c r="H343" i="119" s="1"/>
  <c r="H367" i="119"/>
  <c r="L389" i="119"/>
  <c r="I401" i="119"/>
  <c r="I458" i="119"/>
  <c r="H458" i="119" s="1"/>
  <c r="H466" i="119"/>
  <c r="L479" i="119"/>
  <c r="H534" i="119"/>
  <c r="L539" i="119"/>
  <c r="L605" i="119"/>
  <c r="H605" i="119" s="1"/>
  <c r="I614" i="119"/>
  <c r="H630" i="119"/>
  <c r="H648" i="119"/>
  <c r="V85" i="118"/>
  <c r="M84" i="119"/>
  <c r="L84" i="119" s="1"/>
  <c r="I119" i="119"/>
  <c r="H119" i="119" s="1"/>
  <c r="L135" i="119"/>
  <c r="I141" i="119"/>
  <c r="H464" i="119"/>
  <c r="H596" i="119"/>
  <c r="H620" i="119"/>
  <c r="N79" i="118"/>
  <c r="N80" i="118" s="1"/>
  <c r="L24" i="119"/>
  <c r="H29" i="119"/>
  <c r="N93" i="119"/>
  <c r="N90" i="119" s="1"/>
  <c r="N44" i="119" s="1"/>
  <c r="N40" i="119" s="1"/>
  <c r="H103" i="119"/>
  <c r="I128" i="119"/>
  <c r="H128" i="119" s="1"/>
  <c r="M162" i="119"/>
  <c r="L162" i="119" s="1"/>
  <c r="I197" i="119"/>
  <c r="L215" i="119"/>
  <c r="H215" i="119" s="1"/>
  <c r="L224" i="119"/>
  <c r="H224" i="119" s="1"/>
  <c r="L245" i="119"/>
  <c r="I263" i="119"/>
  <c r="H263" i="119" s="1"/>
  <c r="H270" i="119"/>
  <c r="I299" i="119"/>
  <c r="H320" i="119"/>
  <c r="L329" i="119"/>
  <c r="H329" i="119" s="1"/>
  <c r="L357" i="119"/>
  <c r="I368" i="119"/>
  <c r="H368" i="119" s="1"/>
  <c r="H450" i="119"/>
  <c r="H472" i="119"/>
  <c r="L500" i="119"/>
  <c r="H548" i="119"/>
  <c r="H568" i="119"/>
  <c r="H576" i="119"/>
  <c r="L617" i="119"/>
  <c r="H628" i="119"/>
  <c r="L107" i="119"/>
  <c r="H107" i="119" s="1"/>
  <c r="H131" i="119"/>
  <c r="I177" i="119"/>
  <c r="H177" i="119" s="1"/>
  <c r="H190" i="119"/>
  <c r="I200" i="119"/>
  <c r="H205" i="119"/>
  <c r="H225" i="119"/>
  <c r="L230" i="119"/>
  <c r="H230" i="119" s="1"/>
  <c r="L248" i="119"/>
  <c r="H248" i="119" s="1"/>
  <c r="I254" i="119"/>
  <c r="I266" i="119"/>
  <c r="H266" i="119" s="1"/>
  <c r="L275" i="119"/>
  <c r="H275" i="119" s="1"/>
  <c r="H306" i="119"/>
  <c r="L308" i="119"/>
  <c r="H325" i="119"/>
  <c r="H338" i="119"/>
  <c r="H344" i="119"/>
  <c r="L365" i="119"/>
  <c r="H365" i="119" s="1"/>
  <c r="I371" i="119"/>
  <c r="H371" i="119" s="1"/>
  <c r="I383" i="119"/>
  <c r="H383" i="119" s="1"/>
  <c r="H390" i="119"/>
  <c r="H411" i="119"/>
  <c r="L416" i="119"/>
  <c r="H429" i="119"/>
  <c r="H436" i="119"/>
  <c r="I470" i="119"/>
  <c r="H485" i="119"/>
  <c r="H490" i="119"/>
  <c r="H492" i="119"/>
  <c r="H501" i="119"/>
  <c r="H514" i="119"/>
  <c r="L527" i="119"/>
  <c r="H540" i="119"/>
  <c r="L560" i="119"/>
  <c r="I566" i="119"/>
  <c r="H577" i="119"/>
  <c r="H582" i="119"/>
  <c r="I626" i="119"/>
  <c r="I632" i="119"/>
  <c r="H632" i="119" s="1"/>
  <c r="H637" i="119"/>
  <c r="I650" i="119"/>
  <c r="H650" i="119" s="1"/>
  <c r="L47" i="119"/>
  <c r="I52" i="119"/>
  <c r="J42" i="119"/>
  <c r="L75" i="119"/>
  <c r="H75" i="119" s="1"/>
  <c r="M72" i="119"/>
  <c r="L72" i="119" s="1"/>
  <c r="H72" i="119" s="1"/>
  <c r="L92" i="119"/>
  <c r="H92" i="119" s="1"/>
  <c r="M89" i="119"/>
  <c r="L89" i="119" s="1"/>
  <c r="L117" i="119"/>
  <c r="M114" i="119"/>
  <c r="L114" i="119" s="1"/>
  <c r="H47" i="119"/>
  <c r="K43" i="119"/>
  <c r="K39" i="119" s="1"/>
  <c r="K12" i="119" s="1"/>
  <c r="K656" i="119" s="1"/>
  <c r="L63" i="119"/>
  <c r="H63" i="119" s="1"/>
  <c r="M60" i="119"/>
  <c r="L60" i="119" s="1"/>
  <c r="H60" i="119" s="1"/>
  <c r="H83" i="119"/>
  <c r="I90" i="119"/>
  <c r="N137" i="119"/>
  <c r="N43" i="119" s="1"/>
  <c r="N39" i="119" s="1"/>
  <c r="L140" i="119"/>
  <c r="L141" i="119"/>
  <c r="M138" i="119"/>
  <c r="L138" i="119" s="1"/>
  <c r="L153" i="119"/>
  <c r="M150" i="119"/>
  <c r="L150" i="119" s="1"/>
  <c r="I16" i="119"/>
  <c r="H16" i="119" s="1"/>
  <c r="L21" i="119"/>
  <c r="H24" i="119"/>
  <c r="I48" i="119"/>
  <c r="L51" i="119"/>
  <c r="H51" i="119" s="1"/>
  <c r="M48" i="119"/>
  <c r="L52" i="119"/>
  <c r="H56" i="119"/>
  <c r="H76" i="119"/>
  <c r="I77" i="119"/>
  <c r="H77" i="119" s="1"/>
  <c r="I89" i="119"/>
  <c r="H89" i="119" s="1"/>
  <c r="I93" i="119"/>
  <c r="H93" i="119" s="1"/>
  <c r="J129" i="119"/>
  <c r="H135" i="119"/>
  <c r="I140" i="119"/>
  <c r="J137" i="119"/>
  <c r="H419" i="119"/>
  <c r="L15" i="119"/>
  <c r="H15" i="119" s="1"/>
  <c r="I21" i="119"/>
  <c r="J17" i="119"/>
  <c r="N17" i="119"/>
  <c r="H25" i="119"/>
  <c r="I30" i="119"/>
  <c r="H30" i="119" s="1"/>
  <c r="L33" i="119"/>
  <c r="H33" i="119" s="1"/>
  <c r="N42" i="119"/>
  <c r="N38" i="119" s="1"/>
  <c r="N11" i="119" s="1"/>
  <c r="N655" i="119" s="1"/>
  <c r="I65" i="119"/>
  <c r="H65" i="119" s="1"/>
  <c r="I69" i="119"/>
  <c r="H69" i="119" s="1"/>
  <c r="K84" i="119"/>
  <c r="I87" i="119"/>
  <c r="L132" i="119"/>
  <c r="H132" i="119" s="1"/>
  <c r="K136" i="119"/>
  <c r="I136" i="119" s="1"/>
  <c r="I139" i="119"/>
  <c r="K162" i="119"/>
  <c r="I162" i="119" s="1"/>
  <c r="H162" i="119" s="1"/>
  <c r="I165" i="119"/>
  <c r="H165" i="119" s="1"/>
  <c r="I180" i="119"/>
  <c r="H180" i="119" s="1"/>
  <c r="K173" i="119"/>
  <c r="I188" i="119"/>
  <c r="I150" i="119"/>
  <c r="H150" i="119" s="1"/>
  <c r="H153" i="119"/>
  <c r="J156" i="119"/>
  <c r="I156" i="119" s="1"/>
  <c r="I159" i="119"/>
  <c r="I173" i="119"/>
  <c r="N184" i="119"/>
  <c r="N339" i="119"/>
  <c r="L346" i="119"/>
  <c r="H599" i="119"/>
  <c r="G12" i="120"/>
  <c r="M17" i="119"/>
  <c r="J54" i="119"/>
  <c r="I54" i="119" s="1"/>
  <c r="H54" i="119" s="1"/>
  <c r="J66" i="119"/>
  <c r="I66" i="119" s="1"/>
  <c r="H66" i="119" s="1"/>
  <c r="I82" i="119"/>
  <c r="H82" i="119" s="1"/>
  <c r="L101" i="119"/>
  <c r="H101" i="119" s="1"/>
  <c r="I117" i="119"/>
  <c r="H117" i="119" s="1"/>
  <c r="L125" i="119"/>
  <c r="H125" i="119" s="1"/>
  <c r="M129" i="119"/>
  <c r="I138" i="119"/>
  <c r="H138" i="119" s="1"/>
  <c r="L148" i="119"/>
  <c r="H148" i="119" s="1"/>
  <c r="I154" i="119"/>
  <c r="H154" i="119" s="1"/>
  <c r="L155" i="119"/>
  <c r="H155" i="119" s="1"/>
  <c r="L173" i="119"/>
  <c r="H178" i="119"/>
  <c r="M183" i="119"/>
  <c r="M168" i="119" s="1"/>
  <c r="L188" i="119"/>
  <c r="H200" i="119"/>
  <c r="L269" i="119"/>
  <c r="H278" i="119"/>
  <c r="H318" i="119"/>
  <c r="I346" i="119"/>
  <c r="J339" i="119"/>
  <c r="K358" i="119"/>
  <c r="H376" i="119"/>
  <c r="L377" i="119"/>
  <c r="M358" i="119"/>
  <c r="H542" i="119"/>
  <c r="H557" i="119"/>
  <c r="H602" i="119"/>
  <c r="J212" i="119"/>
  <c r="I212" i="119" s="1"/>
  <c r="H212" i="119" s="1"/>
  <c r="J182" i="119"/>
  <c r="I210" i="119"/>
  <c r="H210" i="119" s="1"/>
  <c r="H290" i="119"/>
  <c r="L93" i="119"/>
  <c r="M90" i="119"/>
  <c r="L90" i="119" s="1"/>
  <c r="I114" i="119"/>
  <c r="H114" i="119" s="1"/>
  <c r="L139" i="119"/>
  <c r="M136" i="119"/>
  <c r="L136" i="119" s="1"/>
  <c r="K233" i="119"/>
  <c r="K184" i="119" s="1"/>
  <c r="I231" i="119"/>
  <c r="H231" i="119" s="1"/>
  <c r="H254" i="119"/>
  <c r="H272" i="119"/>
  <c r="H332" i="119"/>
  <c r="L81" i="119"/>
  <c r="H81" i="119" s="1"/>
  <c r="M78" i="119"/>
  <c r="L78" i="119" s="1"/>
  <c r="H78" i="119" s="1"/>
  <c r="I111" i="119"/>
  <c r="H111" i="119" s="1"/>
  <c r="I118" i="119"/>
  <c r="H118" i="119" s="1"/>
  <c r="L127" i="119"/>
  <c r="H127" i="119" s="1"/>
  <c r="M124" i="119"/>
  <c r="L149" i="119"/>
  <c r="H149" i="119" s="1"/>
  <c r="H152" i="119"/>
  <c r="L159" i="119"/>
  <c r="M156" i="119"/>
  <c r="L156" i="119" s="1"/>
  <c r="L172" i="119"/>
  <c r="H172" i="119" s="1"/>
  <c r="I203" i="119"/>
  <c r="H203" i="119" s="1"/>
  <c r="H222" i="119"/>
  <c r="H261" i="119"/>
  <c r="H269" i="119"/>
  <c r="L339" i="119"/>
  <c r="I354" i="119"/>
  <c r="H354" i="119" s="1"/>
  <c r="J350" i="119"/>
  <c r="I350" i="119" s="1"/>
  <c r="I357" i="119"/>
  <c r="H357" i="119" s="1"/>
  <c r="L105" i="119"/>
  <c r="H105" i="119" s="1"/>
  <c r="H121" i="119"/>
  <c r="H133" i="119"/>
  <c r="H145" i="119"/>
  <c r="K167" i="119"/>
  <c r="I183" i="119"/>
  <c r="H192" i="119"/>
  <c r="H219" i="119"/>
  <c r="H242" i="119"/>
  <c r="H311" i="119"/>
  <c r="H326" i="119"/>
  <c r="L354" i="119"/>
  <c r="M350" i="119"/>
  <c r="L350" i="119" s="1"/>
  <c r="N358" i="119"/>
  <c r="L362" i="119"/>
  <c r="I245" i="119"/>
  <c r="H245" i="119" s="1"/>
  <c r="M260" i="119"/>
  <c r="L260" i="119" s="1"/>
  <c r="H260" i="119" s="1"/>
  <c r="L259" i="119"/>
  <c r="H259" i="119" s="1"/>
  <c r="H282" i="119"/>
  <c r="L290" i="119"/>
  <c r="I335" i="119"/>
  <c r="H335" i="119" s="1"/>
  <c r="I362" i="119"/>
  <c r="H362" i="119" s="1"/>
  <c r="J358" i="119"/>
  <c r="H377" i="119"/>
  <c r="H389" i="119"/>
  <c r="I422" i="119"/>
  <c r="H422" i="119" s="1"/>
  <c r="H424" i="119"/>
  <c r="L425" i="119"/>
  <c r="H425" i="119" s="1"/>
  <c r="H452" i="119"/>
  <c r="I160" i="119"/>
  <c r="H160" i="119" s="1"/>
  <c r="N183" i="119"/>
  <c r="N168" i="119" s="1"/>
  <c r="K182" i="119"/>
  <c r="L197" i="119"/>
  <c r="H197" i="119" s="1"/>
  <c r="H223" i="119"/>
  <c r="L236" i="119"/>
  <c r="H236" i="119" s="1"/>
  <c r="H265" i="119"/>
  <c r="H273" i="119"/>
  <c r="H286" i="119"/>
  <c r="H294" i="119"/>
  <c r="L302" i="119"/>
  <c r="H302" i="119" s="1"/>
  <c r="H315" i="119"/>
  <c r="L323" i="119"/>
  <c r="H323" i="119" s="1"/>
  <c r="H341" i="119"/>
  <c r="K339" i="119"/>
  <c r="I374" i="119"/>
  <c r="H374" i="119" s="1"/>
  <c r="H385" i="119"/>
  <c r="H393" i="119"/>
  <c r="L401" i="119"/>
  <c r="H401" i="119" s="1"/>
  <c r="L404" i="119"/>
  <c r="H404" i="119" s="1"/>
  <c r="H409" i="119"/>
  <c r="H417" i="119"/>
  <c r="H420" i="119"/>
  <c r="L428" i="119"/>
  <c r="H428" i="119" s="1"/>
  <c r="H433" i="119"/>
  <c r="H449" i="119"/>
  <c r="H506" i="119"/>
  <c r="H530" i="119"/>
  <c r="H539" i="119"/>
  <c r="H545" i="119"/>
  <c r="I575" i="119"/>
  <c r="H575" i="119" s="1"/>
  <c r="H617" i="119"/>
  <c r="H416" i="119"/>
  <c r="H461" i="119"/>
  <c r="H581" i="119"/>
  <c r="H594" i="119"/>
  <c r="I446" i="119"/>
  <c r="H446" i="119" s="1"/>
  <c r="I455" i="119"/>
  <c r="H455" i="119" s="1"/>
  <c r="H457" i="119"/>
  <c r="H470" i="119"/>
  <c r="H479" i="119"/>
  <c r="H491" i="119"/>
  <c r="H518" i="119"/>
  <c r="H538" i="119"/>
  <c r="L566" i="119"/>
  <c r="H566" i="119" s="1"/>
  <c r="H614" i="119"/>
  <c r="H629" i="119"/>
  <c r="L437" i="119"/>
  <c r="H437" i="119" s="1"/>
  <c r="H442" i="119"/>
  <c r="H453" i="119"/>
  <c r="L461" i="119"/>
  <c r="I467" i="119"/>
  <c r="H467" i="119" s="1"/>
  <c r="H475" i="119"/>
  <c r="H483" i="119"/>
  <c r="L491" i="119"/>
  <c r="I515" i="119"/>
  <c r="H515" i="119" s="1"/>
  <c r="H523" i="119"/>
  <c r="I527" i="119"/>
  <c r="H546" i="119"/>
  <c r="L554" i="119"/>
  <c r="H554" i="119" s="1"/>
  <c r="H558" i="119"/>
  <c r="I560" i="119"/>
  <c r="H560" i="119" s="1"/>
  <c r="H569" i="119"/>
  <c r="H574" i="119"/>
  <c r="H579" i="119"/>
  <c r="L587" i="119"/>
  <c r="H587" i="119" s="1"/>
  <c r="I611" i="119"/>
  <c r="H619" i="119"/>
  <c r="H626" i="119"/>
  <c r="H644" i="119"/>
  <c r="L467" i="119"/>
  <c r="I488" i="119"/>
  <c r="H488" i="119" s="1"/>
  <c r="H499" i="119"/>
  <c r="H507" i="119"/>
  <c r="L515" i="119"/>
  <c r="I536" i="119"/>
  <c r="H536" i="119" s="1"/>
  <c r="H547" i="119"/>
  <c r="H555" i="119"/>
  <c r="L563" i="119"/>
  <c r="H563" i="119" s="1"/>
  <c r="I584" i="119"/>
  <c r="H584" i="119" s="1"/>
  <c r="H595" i="119"/>
  <c r="H603" i="119"/>
  <c r="L611" i="119"/>
  <c r="I476" i="119"/>
  <c r="H476" i="119" s="1"/>
  <c r="H487" i="119"/>
  <c r="H495" i="119"/>
  <c r="L503" i="119"/>
  <c r="H503" i="119" s="1"/>
  <c r="I524" i="119"/>
  <c r="H524" i="119" s="1"/>
  <c r="H535" i="119"/>
  <c r="H543" i="119"/>
  <c r="L551" i="119"/>
  <c r="H551" i="119" s="1"/>
  <c r="I572" i="119"/>
  <c r="H572" i="119" s="1"/>
  <c r="H583" i="119"/>
  <c r="H591" i="119"/>
  <c r="L599" i="119"/>
  <c r="K30" i="118"/>
  <c r="K50" i="118"/>
  <c r="K82" i="118"/>
  <c r="K85" i="118" s="1"/>
  <c r="N17" i="118"/>
  <c r="J17" i="118" s="1"/>
  <c r="N37" i="118"/>
  <c r="K84" i="118"/>
  <c r="K20" i="118"/>
  <c r="U20" i="118"/>
  <c r="N24" i="118"/>
  <c r="J24" i="118" s="1"/>
  <c r="N32" i="118"/>
  <c r="N35" i="118" s="1"/>
  <c r="O35" i="118"/>
  <c r="K40" i="118"/>
  <c r="N44" i="118"/>
  <c r="J44" i="118" s="1"/>
  <c r="N52" i="118"/>
  <c r="N55" i="118" s="1"/>
  <c r="O55" i="118"/>
  <c r="N62" i="118"/>
  <c r="N65" i="118" s="1"/>
  <c r="O65" i="118"/>
  <c r="N72" i="118"/>
  <c r="N75" i="118" s="1"/>
  <c r="O75" i="118"/>
  <c r="H82" i="118"/>
  <c r="N19" i="118"/>
  <c r="O84" i="118"/>
  <c r="O85" i="118" s="1"/>
  <c r="J22" i="118"/>
  <c r="N27" i="118"/>
  <c r="N30" i="118" s="1"/>
  <c r="K35" i="118"/>
  <c r="R40" i="118"/>
  <c r="N39" i="118"/>
  <c r="J39" i="118" s="1"/>
  <c r="J42" i="118"/>
  <c r="J45" i="118" s="1"/>
  <c r="N47" i="118"/>
  <c r="N50" i="118" s="1"/>
  <c r="K55" i="118"/>
  <c r="J57" i="118"/>
  <c r="J60" i="118" s="1"/>
  <c r="K65" i="118"/>
  <c r="J67" i="118"/>
  <c r="J70" i="118" s="1"/>
  <c r="K75" i="118"/>
  <c r="J77" i="118"/>
  <c r="R20" i="118"/>
  <c r="H21" i="119" l="1"/>
  <c r="H299" i="119"/>
  <c r="J25" i="118"/>
  <c r="H527" i="119"/>
  <c r="J184" i="119"/>
  <c r="J169" i="119" s="1"/>
  <c r="N12" i="119"/>
  <c r="N656" i="119" s="1"/>
  <c r="H57" i="119"/>
  <c r="J79" i="118"/>
  <c r="J80" i="118" s="1"/>
  <c r="H251" i="119"/>
  <c r="N25" i="118"/>
  <c r="H136" i="119"/>
  <c r="J72" i="118"/>
  <c r="J75" i="118" s="1"/>
  <c r="H141" i="119"/>
  <c r="J52" i="118"/>
  <c r="J55" i="118" s="1"/>
  <c r="H173" i="119"/>
  <c r="H87" i="119"/>
  <c r="M43" i="119"/>
  <c r="L43" i="119" s="1"/>
  <c r="I168" i="119"/>
  <c r="N40" i="118"/>
  <c r="H159" i="119"/>
  <c r="K44" i="119"/>
  <c r="K40" i="119" s="1"/>
  <c r="H500" i="119"/>
  <c r="M184" i="119"/>
  <c r="I184" i="119"/>
  <c r="I137" i="119"/>
  <c r="J43" i="119"/>
  <c r="J126" i="119"/>
  <c r="I126" i="119" s="1"/>
  <c r="I129" i="119"/>
  <c r="H90" i="119"/>
  <c r="K42" i="119"/>
  <c r="K38" i="119" s="1"/>
  <c r="K11" i="119" s="1"/>
  <c r="K655" i="119" s="1"/>
  <c r="L124" i="119"/>
  <c r="H124" i="119" s="1"/>
  <c r="M42" i="119"/>
  <c r="J167" i="119"/>
  <c r="I167" i="119" s="1"/>
  <c r="H167" i="119" s="1"/>
  <c r="I182" i="119"/>
  <c r="H182" i="119" s="1"/>
  <c r="L358" i="119"/>
  <c r="I339" i="119"/>
  <c r="H339" i="119" s="1"/>
  <c r="L17" i="119"/>
  <c r="H188" i="119"/>
  <c r="H140" i="119"/>
  <c r="I84" i="119"/>
  <c r="H84" i="119" s="1"/>
  <c r="J38" i="119"/>
  <c r="H611" i="119"/>
  <c r="I358" i="119"/>
  <c r="H350" i="119"/>
  <c r="L168" i="119"/>
  <c r="H168" i="119" s="1"/>
  <c r="H346" i="119"/>
  <c r="I233" i="119"/>
  <c r="H233" i="119" s="1"/>
  <c r="L183" i="119"/>
  <c r="H183" i="119" s="1"/>
  <c r="L129" i="119"/>
  <c r="M126" i="119"/>
  <c r="L126" i="119" s="1"/>
  <c r="H156" i="119"/>
  <c r="K169" i="119"/>
  <c r="K13" i="119" s="1"/>
  <c r="K657" i="119" s="1"/>
  <c r="H139" i="119"/>
  <c r="I17" i="119"/>
  <c r="H17" i="119" s="1"/>
  <c r="L137" i="119"/>
  <c r="H52" i="119"/>
  <c r="N169" i="119"/>
  <c r="N13" i="119" s="1"/>
  <c r="N657" i="119" s="1"/>
  <c r="L48" i="119"/>
  <c r="H48" i="119" s="1"/>
  <c r="M44" i="119"/>
  <c r="N84" i="118"/>
  <c r="J19" i="118"/>
  <c r="J84" i="118" s="1"/>
  <c r="J47" i="118"/>
  <c r="J50" i="118" s="1"/>
  <c r="J27" i="118"/>
  <c r="J30" i="118" s="1"/>
  <c r="J32" i="118"/>
  <c r="J35" i="118" s="1"/>
  <c r="N45" i="118"/>
  <c r="J62" i="118"/>
  <c r="J65" i="118" s="1"/>
  <c r="N82" i="118"/>
  <c r="N85" i="118" s="1"/>
  <c r="N20" i="118"/>
  <c r="J37" i="118"/>
  <c r="J40" i="118" s="1"/>
  <c r="M39" i="119" l="1"/>
  <c r="L39" i="119" s="1"/>
  <c r="J20" i="118"/>
  <c r="H126" i="119"/>
  <c r="I42" i="119"/>
  <c r="H358" i="119"/>
  <c r="I43" i="119"/>
  <c r="H43" i="119" s="1"/>
  <c r="J39" i="119"/>
  <c r="L44" i="119"/>
  <c r="M40" i="119"/>
  <c r="H137" i="119"/>
  <c r="I169" i="119"/>
  <c r="H42" i="119"/>
  <c r="J44" i="119"/>
  <c r="L184" i="119"/>
  <c r="H184" i="119" s="1"/>
  <c r="M169" i="119"/>
  <c r="L169" i="119" s="1"/>
  <c r="I38" i="119"/>
  <c r="J11" i="119"/>
  <c r="L42" i="119"/>
  <c r="M38" i="119"/>
  <c r="H129" i="119"/>
  <c r="J82" i="118"/>
  <c r="J85" i="118" s="1"/>
  <c r="M12" i="119" l="1"/>
  <c r="J655" i="119"/>
  <c r="I11" i="119"/>
  <c r="I44" i="119"/>
  <c r="H44" i="119" s="1"/>
  <c r="J40" i="119"/>
  <c r="L40" i="119"/>
  <c r="M13" i="119"/>
  <c r="L38" i="119"/>
  <c r="H38" i="119" s="1"/>
  <c r="M11" i="119"/>
  <c r="H169" i="119"/>
  <c r="I39" i="119"/>
  <c r="H39" i="119" s="1"/>
  <c r="J12" i="119"/>
  <c r="M656" i="119"/>
  <c r="L12" i="119"/>
  <c r="L656" i="119" s="1"/>
  <c r="T480" i="117"/>
  <c r="X475" i="117"/>
  <c r="W475" i="117"/>
  <c r="U475" i="117"/>
  <c r="T475" i="117"/>
  <c r="R475" i="117"/>
  <c r="Q475" i="117"/>
  <c r="N475" i="117"/>
  <c r="M475" i="117"/>
  <c r="X473" i="117"/>
  <c r="X476" i="117" s="1"/>
  <c r="W473" i="117"/>
  <c r="W476" i="117" s="1"/>
  <c r="U473" i="117"/>
  <c r="U476" i="117" s="1"/>
  <c r="T473" i="117"/>
  <c r="T476" i="117" s="1"/>
  <c r="R473" i="117"/>
  <c r="R476" i="117" s="1"/>
  <c r="Q473" i="117"/>
  <c r="Q476" i="117" s="1"/>
  <c r="N473" i="117"/>
  <c r="M473" i="117"/>
  <c r="M476" i="117" s="1"/>
  <c r="X471" i="117"/>
  <c r="W471" i="117"/>
  <c r="U471" i="117"/>
  <c r="T471" i="117"/>
  <c r="R471" i="117"/>
  <c r="Q471" i="117"/>
  <c r="N471" i="117"/>
  <c r="M471" i="117"/>
  <c r="V470" i="117"/>
  <c r="O470" i="117" s="1"/>
  <c r="S470" i="117"/>
  <c r="P470" i="117"/>
  <c r="L470" i="117"/>
  <c r="V468" i="117"/>
  <c r="V471" i="117" s="1"/>
  <c r="S468" i="117"/>
  <c r="S471" i="117" s="1"/>
  <c r="P468" i="117"/>
  <c r="L468" i="117"/>
  <c r="X466" i="117"/>
  <c r="W466" i="117"/>
  <c r="U466" i="117"/>
  <c r="T466" i="117"/>
  <c r="R466" i="117"/>
  <c r="Q466" i="117"/>
  <c r="N466" i="117"/>
  <c r="M466" i="117"/>
  <c r="V465" i="117"/>
  <c r="S465" i="117"/>
  <c r="P465" i="117"/>
  <c r="O465" i="117" s="1"/>
  <c r="L465" i="117"/>
  <c r="K465" i="117" s="1"/>
  <c r="V463" i="117"/>
  <c r="V466" i="117" s="1"/>
  <c r="S463" i="117"/>
  <c r="S466" i="117" s="1"/>
  <c r="P463" i="117"/>
  <c r="L463" i="117"/>
  <c r="X461" i="117"/>
  <c r="W461" i="117"/>
  <c r="U461" i="117"/>
  <c r="T461" i="117"/>
  <c r="R461" i="117"/>
  <c r="Q461" i="117"/>
  <c r="N461" i="117"/>
  <c r="M461" i="117"/>
  <c r="V460" i="117"/>
  <c r="S460" i="117"/>
  <c r="P460" i="117"/>
  <c r="O460" i="117" s="1"/>
  <c r="L460" i="117"/>
  <c r="V458" i="117"/>
  <c r="V461" i="117" s="1"/>
  <c r="S458" i="117"/>
  <c r="S461" i="117" s="1"/>
  <c r="P458" i="117"/>
  <c r="L458" i="117"/>
  <c r="L461" i="117" s="1"/>
  <c r="X456" i="117"/>
  <c r="W456" i="117"/>
  <c r="U456" i="117"/>
  <c r="T456" i="117"/>
  <c r="R456" i="117"/>
  <c r="Q456" i="117"/>
  <c r="N456" i="117"/>
  <c r="M456" i="117"/>
  <c r="V455" i="117"/>
  <c r="S455" i="117"/>
  <c r="P455" i="117"/>
  <c r="L455" i="117"/>
  <c r="V453" i="117"/>
  <c r="S453" i="117"/>
  <c r="S456" i="117" s="1"/>
  <c r="P453" i="117"/>
  <c r="L453" i="117"/>
  <c r="X451" i="117"/>
  <c r="W451" i="117"/>
  <c r="U451" i="117"/>
  <c r="T451" i="117"/>
  <c r="R451" i="117"/>
  <c r="Q451" i="117"/>
  <c r="N451" i="117"/>
  <c r="M451" i="117"/>
  <c r="V450" i="117"/>
  <c r="S450" i="117"/>
  <c r="P450" i="117"/>
  <c r="L450" i="117"/>
  <c r="V448" i="117"/>
  <c r="S448" i="117"/>
  <c r="S451" i="117" s="1"/>
  <c r="P448" i="117"/>
  <c r="L448" i="117"/>
  <c r="X446" i="117"/>
  <c r="W446" i="117"/>
  <c r="U446" i="117"/>
  <c r="T446" i="117"/>
  <c r="R446" i="117"/>
  <c r="Q446" i="117"/>
  <c r="N446" i="117"/>
  <c r="M446" i="117"/>
  <c r="V445" i="117"/>
  <c r="S445" i="117"/>
  <c r="P445" i="117"/>
  <c r="L445" i="117"/>
  <c r="V443" i="117"/>
  <c r="S443" i="117"/>
  <c r="P443" i="117"/>
  <c r="P446" i="117" s="1"/>
  <c r="L443" i="117"/>
  <c r="X441" i="117"/>
  <c r="W441" i="117"/>
  <c r="U441" i="117"/>
  <c r="T441" i="117"/>
  <c r="S441" i="117"/>
  <c r="R441" i="117"/>
  <c r="Q441" i="117"/>
  <c r="N441" i="117"/>
  <c r="M441" i="117"/>
  <c r="V440" i="117"/>
  <c r="V441" i="117" s="1"/>
  <c r="S440" i="117"/>
  <c r="P440" i="117"/>
  <c r="O440" i="117"/>
  <c r="L440" i="117"/>
  <c r="V438" i="117"/>
  <c r="S438" i="117"/>
  <c r="P438" i="117"/>
  <c r="L438" i="117"/>
  <c r="X436" i="117"/>
  <c r="W436" i="117"/>
  <c r="V436" i="117"/>
  <c r="U436" i="117"/>
  <c r="T436" i="117"/>
  <c r="R436" i="117"/>
  <c r="Q436" i="117"/>
  <c r="N436" i="117"/>
  <c r="M436" i="117"/>
  <c r="V435" i="117"/>
  <c r="S435" i="117"/>
  <c r="P435" i="117"/>
  <c r="L435" i="117"/>
  <c r="V433" i="117"/>
  <c r="S433" i="117"/>
  <c r="P433" i="117"/>
  <c r="L433" i="117"/>
  <c r="X431" i="117"/>
  <c r="W431" i="117"/>
  <c r="U431" i="117"/>
  <c r="T431" i="117"/>
  <c r="R431" i="117"/>
  <c r="Q431" i="117"/>
  <c r="N431" i="117"/>
  <c r="M431" i="117"/>
  <c r="L431" i="117"/>
  <c r="V430" i="117"/>
  <c r="S430" i="117"/>
  <c r="P430" i="117"/>
  <c r="O430" i="117" s="1"/>
  <c r="L430" i="117"/>
  <c r="V428" i="117"/>
  <c r="S428" i="117"/>
  <c r="S431" i="117" s="1"/>
  <c r="P428" i="117"/>
  <c r="O428" i="117" s="1"/>
  <c r="L428" i="117"/>
  <c r="X426" i="117"/>
  <c r="W426" i="117"/>
  <c r="U426" i="117"/>
  <c r="T426" i="117"/>
  <c r="R426" i="117"/>
  <c r="Q426" i="117"/>
  <c r="N426" i="117"/>
  <c r="M426" i="117"/>
  <c r="V425" i="117"/>
  <c r="S425" i="117"/>
  <c r="P425" i="117"/>
  <c r="O425" i="117" s="1"/>
  <c r="L425" i="117"/>
  <c r="K425" i="117" s="1"/>
  <c r="V423" i="117"/>
  <c r="V426" i="117" s="1"/>
  <c r="S423" i="117"/>
  <c r="S426" i="117" s="1"/>
  <c r="P423" i="117"/>
  <c r="L423" i="117"/>
  <c r="X421" i="117"/>
  <c r="W421" i="117"/>
  <c r="U421" i="117"/>
  <c r="T421" i="117"/>
  <c r="S421" i="117"/>
  <c r="R421" i="117"/>
  <c r="Q421" i="117"/>
  <c r="N421" i="117"/>
  <c r="M421" i="117"/>
  <c r="V420" i="117"/>
  <c r="S420" i="117"/>
  <c r="P420" i="117"/>
  <c r="O420" i="117" s="1"/>
  <c r="L420" i="117"/>
  <c r="V418" i="117"/>
  <c r="S418" i="117"/>
  <c r="P418" i="117"/>
  <c r="O418" i="117" s="1"/>
  <c r="K418" i="117" s="1"/>
  <c r="L418" i="117"/>
  <c r="L421" i="117" s="1"/>
  <c r="X416" i="117"/>
  <c r="W416" i="117"/>
  <c r="U416" i="117"/>
  <c r="T416" i="117"/>
  <c r="R416" i="117"/>
  <c r="Q416" i="117"/>
  <c r="N416" i="117"/>
  <c r="M416" i="117"/>
  <c r="V415" i="117"/>
  <c r="S415" i="117"/>
  <c r="P415" i="117"/>
  <c r="L415" i="117"/>
  <c r="V413" i="117"/>
  <c r="S413" i="117"/>
  <c r="P413" i="117"/>
  <c r="O413" i="117" s="1"/>
  <c r="L413" i="117"/>
  <c r="X411" i="117"/>
  <c r="W411" i="117"/>
  <c r="V411" i="117"/>
  <c r="U411" i="117"/>
  <c r="T411" i="117"/>
  <c r="R411" i="117"/>
  <c r="Q411" i="117"/>
  <c r="N411" i="117"/>
  <c r="M411" i="117"/>
  <c r="V410" i="117"/>
  <c r="S410" i="117"/>
  <c r="P410" i="117"/>
  <c r="L410" i="117"/>
  <c r="V408" i="117"/>
  <c r="S408" i="117"/>
  <c r="P408" i="117"/>
  <c r="L408" i="117"/>
  <c r="X406" i="117"/>
  <c r="W406" i="117"/>
  <c r="U406" i="117"/>
  <c r="T406" i="117"/>
  <c r="R406" i="117"/>
  <c r="Q406" i="117"/>
  <c r="N406" i="117"/>
  <c r="M406" i="117"/>
  <c r="V405" i="117"/>
  <c r="S405" i="117"/>
  <c r="P405" i="117"/>
  <c r="L405" i="117"/>
  <c r="V403" i="117"/>
  <c r="V406" i="117" s="1"/>
  <c r="S403" i="117"/>
  <c r="P403" i="117"/>
  <c r="L403" i="117"/>
  <c r="X401" i="117"/>
  <c r="W401" i="117"/>
  <c r="U401" i="117"/>
  <c r="T401" i="117"/>
  <c r="R401" i="117"/>
  <c r="Q401" i="117"/>
  <c r="N401" i="117"/>
  <c r="M401" i="117"/>
  <c r="V400" i="117"/>
  <c r="S400" i="117"/>
  <c r="P400" i="117"/>
  <c r="L400" i="117"/>
  <c r="V398" i="117"/>
  <c r="V401" i="117" s="1"/>
  <c r="S398" i="117"/>
  <c r="S401" i="117" s="1"/>
  <c r="P398" i="117"/>
  <c r="L398" i="117"/>
  <c r="L401" i="117" s="1"/>
  <c r="X396" i="117"/>
  <c r="W396" i="117"/>
  <c r="U396" i="117"/>
  <c r="T396" i="117"/>
  <c r="R396" i="117"/>
  <c r="Q396" i="117"/>
  <c r="N396" i="117"/>
  <c r="M396" i="117"/>
  <c r="V395" i="117"/>
  <c r="S395" i="117"/>
  <c r="P395" i="117"/>
  <c r="L395" i="117"/>
  <c r="L396" i="117" s="1"/>
  <c r="V393" i="117"/>
  <c r="S393" i="117"/>
  <c r="P393" i="117"/>
  <c r="O393" i="117" s="1"/>
  <c r="L393" i="117"/>
  <c r="X391" i="117"/>
  <c r="W391" i="117"/>
  <c r="U391" i="117"/>
  <c r="T391" i="117"/>
  <c r="R391" i="117"/>
  <c r="Q391" i="117"/>
  <c r="N391" i="117"/>
  <c r="M391" i="117"/>
  <c r="V390" i="117"/>
  <c r="S390" i="117"/>
  <c r="P390" i="117"/>
  <c r="L390" i="117"/>
  <c r="V388" i="117"/>
  <c r="S388" i="117"/>
  <c r="S391" i="117" s="1"/>
  <c r="P388" i="117"/>
  <c r="L388" i="117"/>
  <c r="X386" i="117"/>
  <c r="W386" i="117"/>
  <c r="V386" i="117"/>
  <c r="U386" i="117"/>
  <c r="T386" i="117"/>
  <c r="R386" i="117"/>
  <c r="Q386" i="117"/>
  <c r="N386" i="117"/>
  <c r="M386" i="117"/>
  <c r="V385" i="117"/>
  <c r="S385" i="117"/>
  <c r="P385" i="117"/>
  <c r="L385" i="117"/>
  <c r="V383" i="117"/>
  <c r="S383" i="117"/>
  <c r="P383" i="117"/>
  <c r="L383" i="117"/>
  <c r="X381" i="117"/>
  <c r="W381" i="117"/>
  <c r="U381" i="117"/>
  <c r="T381" i="117"/>
  <c r="R381" i="117"/>
  <c r="Q381" i="117"/>
  <c r="N381" i="117"/>
  <c r="M381" i="117"/>
  <c r="L381" i="117"/>
  <c r="V380" i="117"/>
  <c r="S380" i="117"/>
  <c r="O380" i="117" s="1"/>
  <c r="P380" i="117"/>
  <c r="L380" i="117"/>
  <c r="V378" i="117"/>
  <c r="V381" i="117" s="1"/>
  <c r="S378" i="117"/>
  <c r="S381" i="117" s="1"/>
  <c r="P378" i="117"/>
  <c r="L378" i="117"/>
  <c r="X376" i="117"/>
  <c r="W376" i="117"/>
  <c r="U376" i="117"/>
  <c r="T376" i="117"/>
  <c r="R376" i="117"/>
  <c r="Q376" i="117"/>
  <c r="N376" i="117"/>
  <c r="M376" i="117"/>
  <c r="V375" i="117"/>
  <c r="S375" i="117"/>
  <c r="P375" i="117"/>
  <c r="L375" i="117"/>
  <c r="V373" i="117"/>
  <c r="S373" i="117"/>
  <c r="P373" i="117"/>
  <c r="O373" i="117" s="1"/>
  <c r="L373" i="117"/>
  <c r="L376" i="117" s="1"/>
  <c r="X371" i="117"/>
  <c r="W371" i="117"/>
  <c r="U371" i="117"/>
  <c r="T371" i="117"/>
  <c r="R371" i="117"/>
  <c r="Q371" i="117"/>
  <c r="N371" i="117"/>
  <c r="M371" i="117"/>
  <c r="V370" i="117"/>
  <c r="S370" i="117"/>
  <c r="O370" i="117" s="1"/>
  <c r="K370" i="117" s="1"/>
  <c r="P370" i="117"/>
  <c r="L370" i="117"/>
  <c r="V368" i="117"/>
  <c r="S368" i="117"/>
  <c r="P368" i="117"/>
  <c r="P371" i="117" s="1"/>
  <c r="O368" i="117"/>
  <c r="K368" i="117" s="1"/>
  <c r="L368" i="117"/>
  <c r="X366" i="117"/>
  <c r="W366" i="117"/>
  <c r="U366" i="117"/>
  <c r="T366" i="117"/>
  <c r="R366" i="117"/>
  <c r="Q366" i="117"/>
  <c r="N366" i="117"/>
  <c r="M366" i="117"/>
  <c r="V365" i="117"/>
  <c r="S365" i="117"/>
  <c r="P365" i="117"/>
  <c r="P366" i="117" s="1"/>
  <c r="O365" i="117"/>
  <c r="K365" i="117" s="1"/>
  <c r="L365" i="117"/>
  <c r="V363" i="117"/>
  <c r="V366" i="117" s="1"/>
  <c r="S363" i="117"/>
  <c r="P363" i="117"/>
  <c r="L363" i="117"/>
  <c r="X361" i="117"/>
  <c r="W361" i="117"/>
  <c r="U361" i="117"/>
  <c r="T361" i="117"/>
  <c r="R361" i="117"/>
  <c r="Q361" i="117"/>
  <c r="N361" i="117"/>
  <c r="M361" i="117"/>
  <c r="V360" i="117"/>
  <c r="S360" i="117"/>
  <c r="P360" i="117"/>
  <c r="L360" i="117"/>
  <c r="V358" i="117"/>
  <c r="S358" i="117"/>
  <c r="P358" i="117"/>
  <c r="L358" i="117"/>
  <c r="X356" i="117"/>
  <c r="W356" i="117"/>
  <c r="U356" i="117"/>
  <c r="T356" i="117"/>
  <c r="S356" i="117"/>
  <c r="R356" i="117"/>
  <c r="Q356" i="117"/>
  <c r="N356" i="117"/>
  <c r="M356" i="117"/>
  <c r="V355" i="117"/>
  <c r="S355" i="117"/>
  <c r="P355" i="117"/>
  <c r="O355" i="117"/>
  <c r="K355" i="117" s="1"/>
  <c r="L355" i="117"/>
  <c r="V353" i="117"/>
  <c r="S353" i="117"/>
  <c r="P353" i="117"/>
  <c r="L353" i="117"/>
  <c r="L356" i="117" s="1"/>
  <c r="X351" i="117"/>
  <c r="W351" i="117"/>
  <c r="V351" i="117"/>
  <c r="U351" i="117"/>
  <c r="T351" i="117"/>
  <c r="R351" i="117"/>
  <c r="Q351" i="117"/>
  <c r="N351" i="117"/>
  <c r="M351" i="117"/>
  <c r="V350" i="117"/>
  <c r="S350" i="117"/>
  <c r="P350" i="117"/>
  <c r="O350" i="117" s="1"/>
  <c r="K350" i="117" s="1"/>
  <c r="L350" i="117"/>
  <c r="V348" i="117"/>
  <c r="S348" i="117"/>
  <c r="P348" i="117"/>
  <c r="P351" i="117" s="1"/>
  <c r="L348" i="117"/>
  <c r="L351" i="117" s="1"/>
  <c r="X346" i="117"/>
  <c r="W346" i="117"/>
  <c r="U346" i="117"/>
  <c r="T346" i="117"/>
  <c r="R346" i="117"/>
  <c r="Q346" i="117"/>
  <c r="P346" i="117"/>
  <c r="N346" i="117"/>
  <c r="M346" i="117"/>
  <c r="V345" i="117"/>
  <c r="S345" i="117"/>
  <c r="P345" i="117"/>
  <c r="L345" i="117"/>
  <c r="V343" i="117"/>
  <c r="V346" i="117" s="1"/>
  <c r="S343" i="117"/>
  <c r="P343" i="117"/>
  <c r="L343" i="117"/>
  <c r="X341" i="117"/>
  <c r="W341" i="117"/>
  <c r="U341" i="117"/>
  <c r="T341" i="117"/>
  <c r="R341" i="117"/>
  <c r="Q341" i="117"/>
  <c r="N341" i="117"/>
  <c r="M341" i="117"/>
  <c r="V340" i="117"/>
  <c r="S340" i="117"/>
  <c r="P340" i="117"/>
  <c r="L340" i="117"/>
  <c r="V338" i="117"/>
  <c r="V341" i="117" s="1"/>
  <c r="S338" i="117"/>
  <c r="P338" i="117"/>
  <c r="O338" i="117" s="1"/>
  <c r="L338" i="117"/>
  <c r="I334" i="117"/>
  <c r="I482" i="117" s="1"/>
  <c r="H334" i="117"/>
  <c r="I333" i="117"/>
  <c r="H333" i="117"/>
  <c r="X332" i="117"/>
  <c r="W332" i="117"/>
  <c r="U332" i="117"/>
  <c r="T332" i="117"/>
  <c r="R332" i="117"/>
  <c r="R333" i="117" s="1"/>
  <c r="Q332" i="117"/>
  <c r="N332" i="117"/>
  <c r="M332" i="117"/>
  <c r="I332" i="117"/>
  <c r="I480" i="117" s="1"/>
  <c r="H332" i="117"/>
  <c r="I331" i="117"/>
  <c r="I479" i="117" s="1"/>
  <c r="H331" i="117"/>
  <c r="X330" i="117"/>
  <c r="X333" i="117" s="1"/>
  <c r="W330" i="117"/>
  <c r="W333" i="117" s="1"/>
  <c r="U330" i="117"/>
  <c r="T330" i="117"/>
  <c r="T333" i="117" s="1"/>
  <c r="R330" i="117"/>
  <c r="Q330" i="117"/>
  <c r="N330" i="117"/>
  <c r="N333" i="117" s="1"/>
  <c r="M330" i="117"/>
  <c r="M333" i="117" s="1"/>
  <c r="X328" i="117"/>
  <c r="W328" i="117"/>
  <c r="U328" i="117"/>
  <c r="T328" i="117"/>
  <c r="R328" i="117"/>
  <c r="Q328" i="117"/>
  <c r="N328" i="117"/>
  <c r="M328" i="117"/>
  <c r="V327" i="117"/>
  <c r="S327" i="117"/>
  <c r="O327" i="117" s="1"/>
  <c r="K327" i="117" s="1"/>
  <c r="P327" i="117"/>
  <c r="L327" i="117"/>
  <c r="V325" i="117"/>
  <c r="V328" i="117" s="1"/>
  <c r="S325" i="117"/>
  <c r="S328" i="117" s="1"/>
  <c r="P325" i="117"/>
  <c r="O325" i="117" s="1"/>
  <c r="L325" i="117"/>
  <c r="I325" i="117"/>
  <c r="H325" i="117"/>
  <c r="X323" i="117"/>
  <c r="W323" i="117"/>
  <c r="U323" i="117"/>
  <c r="T323" i="117"/>
  <c r="R323" i="117"/>
  <c r="Q323" i="117"/>
  <c r="N323" i="117"/>
  <c r="M323" i="117"/>
  <c r="V322" i="117"/>
  <c r="S322" i="117"/>
  <c r="P322" i="117"/>
  <c r="L322" i="117"/>
  <c r="V320" i="117"/>
  <c r="V323" i="117" s="1"/>
  <c r="S320" i="117"/>
  <c r="P320" i="117"/>
  <c r="P323" i="117" s="1"/>
  <c r="L320" i="117"/>
  <c r="L323" i="117" s="1"/>
  <c r="I320" i="117"/>
  <c r="H320" i="117"/>
  <c r="X318" i="117"/>
  <c r="W318" i="117"/>
  <c r="U318" i="117"/>
  <c r="T318" i="117"/>
  <c r="R318" i="117"/>
  <c r="Q318" i="117"/>
  <c r="N318" i="117"/>
  <c r="M318" i="117"/>
  <c r="V317" i="117"/>
  <c r="S317" i="117"/>
  <c r="P317" i="117"/>
  <c r="O317" i="117"/>
  <c r="K317" i="117" s="1"/>
  <c r="L317" i="117"/>
  <c r="V315" i="117"/>
  <c r="S315" i="117"/>
  <c r="O315" i="117" s="1"/>
  <c r="P315" i="117"/>
  <c r="L315" i="117"/>
  <c r="L318" i="117" s="1"/>
  <c r="I315" i="117"/>
  <c r="H315" i="117"/>
  <c r="X313" i="117"/>
  <c r="W313" i="117"/>
  <c r="U313" i="117"/>
  <c r="T313" i="117"/>
  <c r="R313" i="117"/>
  <c r="Q313" i="117"/>
  <c r="N313" i="117"/>
  <c r="M313" i="117"/>
  <c r="V312" i="117"/>
  <c r="S312" i="117"/>
  <c r="P312" i="117"/>
  <c r="O312" i="117" s="1"/>
  <c r="K312" i="117" s="1"/>
  <c r="L312" i="117"/>
  <c r="V310" i="117"/>
  <c r="V313" i="117" s="1"/>
  <c r="S310" i="117"/>
  <c r="P310" i="117"/>
  <c r="L310" i="117"/>
  <c r="I310" i="117"/>
  <c r="H310" i="117"/>
  <c r="X308" i="117"/>
  <c r="W308" i="117"/>
  <c r="U308" i="117"/>
  <c r="T308" i="117"/>
  <c r="R308" i="117"/>
  <c r="Q308" i="117"/>
  <c r="N308" i="117"/>
  <c r="M308" i="117"/>
  <c r="V307" i="117"/>
  <c r="S307" i="117"/>
  <c r="P307" i="117"/>
  <c r="P308" i="117" s="1"/>
  <c r="L307" i="117"/>
  <c r="V305" i="117"/>
  <c r="V308" i="117" s="1"/>
  <c r="S305" i="117"/>
  <c r="P305" i="117"/>
  <c r="O305" i="117" s="1"/>
  <c r="L305" i="117"/>
  <c r="L308" i="117" s="1"/>
  <c r="I305" i="117"/>
  <c r="H305" i="117"/>
  <c r="X303" i="117"/>
  <c r="W303" i="117"/>
  <c r="U303" i="117"/>
  <c r="T303" i="117"/>
  <c r="R303" i="117"/>
  <c r="Q303" i="117"/>
  <c r="N303" i="117"/>
  <c r="M303" i="117"/>
  <c r="V302" i="117"/>
  <c r="V332" i="117" s="1"/>
  <c r="S302" i="117"/>
  <c r="P302" i="117"/>
  <c r="L302" i="117"/>
  <c r="L332" i="117" s="1"/>
  <c r="V300" i="117"/>
  <c r="S300" i="117"/>
  <c r="S303" i="117" s="1"/>
  <c r="P300" i="117"/>
  <c r="P330" i="117" s="1"/>
  <c r="L300" i="117"/>
  <c r="L330" i="117" s="1"/>
  <c r="L333" i="117" s="1"/>
  <c r="I300" i="117"/>
  <c r="I330" i="117" s="1"/>
  <c r="H300" i="117"/>
  <c r="I296" i="117"/>
  <c r="H296" i="117"/>
  <c r="I295" i="117"/>
  <c r="H295" i="117"/>
  <c r="X294" i="117"/>
  <c r="W294" i="117"/>
  <c r="U294" i="117"/>
  <c r="T294" i="117"/>
  <c r="R294" i="117"/>
  <c r="Q294" i="117"/>
  <c r="N294" i="117"/>
  <c r="M294" i="117"/>
  <c r="I294" i="117"/>
  <c r="H294" i="117"/>
  <c r="I293" i="117"/>
  <c r="H293" i="117"/>
  <c r="X292" i="117"/>
  <c r="W292" i="117"/>
  <c r="U292" i="117"/>
  <c r="U478" i="117" s="1"/>
  <c r="T292" i="117"/>
  <c r="R292" i="117"/>
  <c r="R478" i="117" s="1"/>
  <c r="Q292" i="117"/>
  <c r="Q295" i="117" s="1"/>
  <c r="N292" i="117"/>
  <c r="M292" i="117"/>
  <c r="X290" i="117"/>
  <c r="W290" i="117"/>
  <c r="U290" i="117"/>
  <c r="T290" i="117"/>
  <c r="S290" i="117"/>
  <c r="R290" i="117"/>
  <c r="Q290" i="117"/>
  <c r="N290" i="117"/>
  <c r="M290" i="117"/>
  <c r="V289" i="117"/>
  <c r="S289" i="117"/>
  <c r="P289" i="117"/>
  <c r="O289" i="117"/>
  <c r="K289" i="117" s="1"/>
  <c r="L289" i="117"/>
  <c r="V287" i="117"/>
  <c r="V290" i="117" s="1"/>
  <c r="S287" i="117"/>
  <c r="O287" i="117" s="1"/>
  <c r="P287" i="117"/>
  <c r="L287" i="117"/>
  <c r="I287" i="117"/>
  <c r="H287" i="117"/>
  <c r="X285" i="117"/>
  <c r="W285" i="117"/>
  <c r="U285" i="117"/>
  <c r="T285" i="117"/>
  <c r="R285" i="117"/>
  <c r="Q285" i="117"/>
  <c r="N285" i="117"/>
  <c r="M285" i="117"/>
  <c r="V284" i="117"/>
  <c r="S284" i="117"/>
  <c r="O284" i="117" s="1"/>
  <c r="K284" i="117" s="1"/>
  <c r="P284" i="117"/>
  <c r="P285" i="117" s="1"/>
  <c r="L284" i="117"/>
  <c r="V282" i="117"/>
  <c r="S282" i="117"/>
  <c r="O282" i="117" s="1"/>
  <c r="K282" i="117" s="1"/>
  <c r="P282" i="117"/>
  <c r="L282" i="117"/>
  <c r="I282" i="117"/>
  <c r="H282" i="117"/>
  <c r="X280" i="117"/>
  <c r="W280" i="117"/>
  <c r="U280" i="117"/>
  <c r="T280" i="117"/>
  <c r="R280" i="117"/>
  <c r="Q280" i="117"/>
  <c r="N280" i="117"/>
  <c r="M280" i="117"/>
  <c r="V279" i="117"/>
  <c r="S279" i="117"/>
  <c r="P279" i="117"/>
  <c r="P280" i="117" s="1"/>
  <c r="L279" i="117"/>
  <c r="V277" i="117"/>
  <c r="S277" i="117"/>
  <c r="O277" i="117" s="1"/>
  <c r="P277" i="117"/>
  <c r="L277" i="117"/>
  <c r="L280" i="117" s="1"/>
  <c r="I277" i="117"/>
  <c r="H277" i="117"/>
  <c r="X275" i="117"/>
  <c r="W275" i="117"/>
  <c r="U275" i="117"/>
  <c r="T275" i="117"/>
  <c r="R275" i="117"/>
  <c r="Q275" i="117"/>
  <c r="N275" i="117"/>
  <c r="M275" i="117"/>
  <c r="V274" i="117"/>
  <c r="S274" i="117"/>
  <c r="P274" i="117"/>
  <c r="L274" i="117"/>
  <c r="V272" i="117"/>
  <c r="V275" i="117" s="1"/>
  <c r="S272" i="117"/>
  <c r="P272" i="117"/>
  <c r="L272" i="117"/>
  <c r="L275" i="117" s="1"/>
  <c r="I272" i="117"/>
  <c r="H272" i="117"/>
  <c r="X270" i="117"/>
  <c r="W270" i="117"/>
  <c r="U270" i="117"/>
  <c r="T270" i="117"/>
  <c r="R270" i="117"/>
  <c r="Q270" i="117"/>
  <c r="N270" i="117"/>
  <c r="M270" i="117"/>
  <c r="V269" i="117"/>
  <c r="S269" i="117"/>
  <c r="P269" i="117"/>
  <c r="L269" i="117"/>
  <c r="V267" i="117"/>
  <c r="S267" i="117"/>
  <c r="P267" i="117"/>
  <c r="L267" i="117"/>
  <c r="L270" i="117" s="1"/>
  <c r="I267" i="117"/>
  <c r="H267" i="117"/>
  <c r="X265" i="117"/>
  <c r="W265" i="117"/>
  <c r="U265" i="117"/>
  <c r="T265" i="117"/>
  <c r="R265" i="117"/>
  <c r="Q265" i="117"/>
  <c r="N265" i="117"/>
  <c r="M265" i="117"/>
  <c r="V264" i="117"/>
  <c r="S264" i="117"/>
  <c r="O264" i="117" s="1"/>
  <c r="K264" i="117" s="1"/>
  <c r="P264" i="117"/>
  <c r="L264" i="117"/>
  <c r="V262" i="117"/>
  <c r="S262" i="117"/>
  <c r="P262" i="117"/>
  <c r="L262" i="117"/>
  <c r="I262" i="117"/>
  <c r="H262" i="117"/>
  <c r="X260" i="117"/>
  <c r="W260" i="117"/>
  <c r="U260" i="117"/>
  <c r="T260" i="117"/>
  <c r="R260" i="117"/>
  <c r="Q260" i="117"/>
  <c r="N260" i="117"/>
  <c r="M260" i="117"/>
  <c r="V259" i="117"/>
  <c r="S259" i="117"/>
  <c r="O259" i="117" s="1"/>
  <c r="K259" i="117" s="1"/>
  <c r="P259" i="117"/>
  <c r="L259" i="117"/>
  <c r="V257" i="117"/>
  <c r="V260" i="117" s="1"/>
  <c r="S257" i="117"/>
  <c r="P257" i="117"/>
  <c r="O257" i="117" s="1"/>
  <c r="L257" i="117"/>
  <c r="I257" i="117"/>
  <c r="H257" i="117"/>
  <c r="X255" i="117"/>
  <c r="W255" i="117"/>
  <c r="U255" i="117"/>
  <c r="T255" i="117"/>
  <c r="R255" i="117"/>
  <c r="Q255" i="117"/>
  <c r="N255" i="117"/>
  <c r="M255" i="117"/>
  <c r="V254" i="117"/>
  <c r="S254" i="117"/>
  <c r="P254" i="117"/>
  <c r="P255" i="117" s="1"/>
  <c r="L254" i="117"/>
  <c r="V252" i="117"/>
  <c r="S252" i="117"/>
  <c r="P252" i="117"/>
  <c r="L252" i="117"/>
  <c r="I252" i="117"/>
  <c r="H252" i="117"/>
  <c r="X250" i="117"/>
  <c r="W250" i="117"/>
  <c r="U250" i="117"/>
  <c r="T250" i="117"/>
  <c r="R250" i="117"/>
  <c r="Q250" i="117"/>
  <c r="N250" i="117"/>
  <c r="M250" i="117"/>
  <c r="V249" i="117"/>
  <c r="S249" i="117"/>
  <c r="P249" i="117"/>
  <c r="O249" i="117" s="1"/>
  <c r="K249" i="117" s="1"/>
  <c r="L249" i="117"/>
  <c r="V247" i="117"/>
  <c r="V250" i="117" s="1"/>
  <c r="S247" i="117"/>
  <c r="P247" i="117"/>
  <c r="L247" i="117"/>
  <c r="I247" i="117"/>
  <c r="H247" i="117"/>
  <c r="X245" i="117"/>
  <c r="W245" i="117"/>
  <c r="U245" i="117"/>
  <c r="T245" i="117"/>
  <c r="S245" i="117"/>
  <c r="R245" i="117"/>
  <c r="Q245" i="117"/>
  <c r="N245" i="117"/>
  <c r="M245" i="117"/>
  <c r="V244" i="117"/>
  <c r="S244" i="117"/>
  <c r="P244" i="117"/>
  <c r="P245" i="117" s="1"/>
  <c r="L244" i="117"/>
  <c r="V242" i="117"/>
  <c r="S242" i="117"/>
  <c r="P242" i="117"/>
  <c r="L242" i="117"/>
  <c r="L245" i="117" s="1"/>
  <c r="I242" i="117"/>
  <c r="H242" i="117"/>
  <c r="X240" i="117"/>
  <c r="W240" i="117"/>
  <c r="U240" i="117"/>
  <c r="T240" i="117"/>
  <c r="R240" i="117"/>
  <c r="Q240" i="117"/>
  <c r="N240" i="117"/>
  <c r="M240" i="117"/>
  <c r="V239" i="117"/>
  <c r="S239" i="117"/>
  <c r="O239" i="117" s="1"/>
  <c r="K239" i="117" s="1"/>
  <c r="P239" i="117"/>
  <c r="L239" i="117"/>
  <c r="V237" i="117"/>
  <c r="V240" i="117" s="1"/>
  <c r="S237" i="117"/>
  <c r="P237" i="117"/>
  <c r="O237" i="117" s="1"/>
  <c r="L237" i="117"/>
  <c r="L240" i="117" s="1"/>
  <c r="I237" i="117"/>
  <c r="H237" i="117"/>
  <c r="X235" i="117"/>
  <c r="W235" i="117"/>
  <c r="U235" i="117"/>
  <c r="T235" i="117"/>
  <c r="R235" i="117"/>
  <c r="Q235" i="117"/>
  <c r="N235" i="117"/>
  <c r="M235" i="117"/>
  <c r="V234" i="117"/>
  <c r="S234" i="117"/>
  <c r="P234" i="117"/>
  <c r="O234" i="117" s="1"/>
  <c r="K234" i="117" s="1"/>
  <c r="L234" i="117"/>
  <c r="V232" i="117"/>
  <c r="S232" i="117"/>
  <c r="S235" i="117" s="1"/>
  <c r="P232" i="117"/>
  <c r="L232" i="117"/>
  <c r="L235" i="117" s="1"/>
  <c r="I232" i="117"/>
  <c r="H232" i="117"/>
  <c r="X230" i="117"/>
  <c r="W230" i="117"/>
  <c r="U230" i="117"/>
  <c r="T230" i="117"/>
  <c r="R230" i="117"/>
  <c r="Q230" i="117"/>
  <c r="N230" i="117"/>
  <c r="M230" i="117"/>
  <c r="V229" i="117"/>
  <c r="S229" i="117"/>
  <c r="P229" i="117"/>
  <c r="O229" i="117" s="1"/>
  <c r="K229" i="117" s="1"/>
  <c r="L229" i="117"/>
  <c r="V227" i="117"/>
  <c r="V230" i="117" s="1"/>
  <c r="S227" i="117"/>
  <c r="O227" i="117" s="1"/>
  <c r="P227" i="117"/>
  <c r="L227" i="117"/>
  <c r="L230" i="117" s="1"/>
  <c r="I227" i="117"/>
  <c r="H227" i="117"/>
  <c r="X225" i="117"/>
  <c r="W225" i="117"/>
  <c r="U225" i="117"/>
  <c r="T225" i="117"/>
  <c r="R225" i="117"/>
  <c r="Q225" i="117"/>
  <c r="N225" i="117"/>
  <c r="M225" i="117"/>
  <c r="V224" i="117"/>
  <c r="S224" i="117"/>
  <c r="P224" i="117"/>
  <c r="O224" i="117"/>
  <c r="K224" i="117" s="1"/>
  <c r="L224" i="117"/>
  <c r="V222" i="117"/>
  <c r="V225" i="117" s="1"/>
  <c r="S222" i="117"/>
  <c r="P222" i="117"/>
  <c r="L222" i="117"/>
  <c r="L225" i="117" s="1"/>
  <c r="I222" i="117"/>
  <c r="H222" i="117"/>
  <c r="X220" i="117"/>
  <c r="W220" i="117"/>
  <c r="U220" i="117"/>
  <c r="T220" i="117"/>
  <c r="R220" i="117"/>
  <c r="Q220" i="117"/>
  <c r="N220" i="117"/>
  <c r="M220" i="117"/>
  <c r="V219" i="117"/>
  <c r="S219" i="117"/>
  <c r="P219" i="117"/>
  <c r="P220" i="117" s="1"/>
  <c r="L219" i="117"/>
  <c r="V217" i="117"/>
  <c r="S217" i="117"/>
  <c r="S220" i="117" s="1"/>
  <c r="P217" i="117"/>
  <c r="O217" i="117" s="1"/>
  <c r="L217" i="117"/>
  <c r="L220" i="117" s="1"/>
  <c r="I217" i="117"/>
  <c r="H217" i="117"/>
  <c r="X215" i="117"/>
  <c r="W215" i="117"/>
  <c r="U215" i="117"/>
  <c r="T215" i="117"/>
  <c r="R215" i="117"/>
  <c r="Q215" i="117"/>
  <c r="N215" i="117"/>
  <c r="M215" i="117"/>
  <c r="V214" i="117"/>
  <c r="S214" i="117"/>
  <c r="P214" i="117"/>
  <c r="L214" i="117"/>
  <c r="V212" i="117"/>
  <c r="V215" i="117" s="1"/>
  <c r="S212" i="117"/>
  <c r="P212" i="117"/>
  <c r="P215" i="117" s="1"/>
  <c r="L212" i="117"/>
  <c r="I212" i="117"/>
  <c r="H212" i="117"/>
  <c r="X210" i="117"/>
  <c r="W210" i="117"/>
  <c r="U210" i="117"/>
  <c r="T210" i="117"/>
  <c r="S210" i="117"/>
  <c r="R210" i="117"/>
  <c r="Q210" i="117"/>
  <c r="N210" i="117"/>
  <c r="M210" i="117"/>
  <c r="V209" i="117"/>
  <c r="S209" i="117"/>
  <c r="P209" i="117"/>
  <c r="O209" i="117"/>
  <c r="K209" i="117" s="1"/>
  <c r="L209" i="117"/>
  <c r="V207" i="117"/>
  <c r="V210" i="117" s="1"/>
  <c r="S207" i="117"/>
  <c r="O207" i="117" s="1"/>
  <c r="P207" i="117"/>
  <c r="L207" i="117"/>
  <c r="I207" i="117"/>
  <c r="H207" i="117"/>
  <c r="X205" i="117"/>
  <c r="W205" i="117"/>
  <c r="U205" i="117"/>
  <c r="T205" i="117"/>
  <c r="R205" i="117"/>
  <c r="Q205" i="117"/>
  <c r="N205" i="117"/>
  <c r="M205" i="117"/>
  <c r="V204" i="117"/>
  <c r="S204" i="117"/>
  <c r="O204" i="117" s="1"/>
  <c r="K204" i="117" s="1"/>
  <c r="P204" i="117"/>
  <c r="P205" i="117" s="1"/>
  <c r="L204" i="117"/>
  <c r="V202" i="117"/>
  <c r="V205" i="117" s="1"/>
  <c r="S202" i="117"/>
  <c r="O202" i="117" s="1"/>
  <c r="K202" i="117" s="1"/>
  <c r="K205" i="117" s="1"/>
  <c r="P202" i="117"/>
  <c r="L202" i="117"/>
  <c r="I202" i="117"/>
  <c r="H202" i="117"/>
  <c r="X200" i="117"/>
  <c r="W200" i="117"/>
  <c r="U200" i="117"/>
  <c r="T200" i="117"/>
  <c r="R200" i="117"/>
  <c r="Q200" i="117"/>
  <c r="N200" i="117"/>
  <c r="M200" i="117"/>
  <c r="V199" i="117"/>
  <c r="S199" i="117"/>
  <c r="P199" i="117"/>
  <c r="P200" i="117" s="1"/>
  <c r="L199" i="117"/>
  <c r="V197" i="117"/>
  <c r="S197" i="117"/>
  <c r="P197" i="117"/>
  <c r="O197" i="117" s="1"/>
  <c r="L197" i="117"/>
  <c r="L200" i="117" s="1"/>
  <c r="I197" i="117"/>
  <c r="H197" i="117"/>
  <c r="X195" i="117"/>
  <c r="W195" i="117"/>
  <c r="U195" i="117"/>
  <c r="T195" i="117"/>
  <c r="R195" i="117"/>
  <c r="Q195" i="117"/>
  <c r="N195" i="117"/>
  <c r="M195" i="117"/>
  <c r="V194" i="117"/>
  <c r="S194" i="117"/>
  <c r="P194" i="117"/>
  <c r="L194" i="117"/>
  <c r="V192" i="117"/>
  <c r="V195" i="117" s="1"/>
  <c r="S192" i="117"/>
  <c r="P192" i="117"/>
  <c r="L192" i="117"/>
  <c r="L195" i="117" s="1"/>
  <c r="I192" i="117"/>
  <c r="H192" i="117"/>
  <c r="X190" i="117"/>
  <c r="W190" i="117"/>
  <c r="U190" i="117"/>
  <c r="T190" i="117"/>
  <c r="R190" i="117"/>
  <c r="Q190" i="117"/>
  <c r="N190" i="117"/>
  <c r="M190" i="117"/>
  <c r="V189" i="117"/>
  <c r="S189" i="117"/>
  <c r="P189" i="117"/>
  <c r="L189" i="117"/>
  <c r="V187" i="117"/>
  <c r="V190" i="117" s="1"/>
  <c r="S187" i="117"/>
  <c r="P187" i="117"/>
  <c r="L187" i="117"/>
  <c r="L190" i="117" s="1"/>
  <c r="I187" i="117"/>
  <c r="H187" i="117"/>
  <c r="X185" i="117"/>
  <c r="W185" i="117"/>
  <c r="U185" i="117"/>
  <c r="T185" i="117"/>
  <c r="R185" i="117"/>
  <c r="Q185" i="117"/>
  <c r="N185" i="117"/>
  <c r="M185" i="117"/>
  <c r="V184" i="117"/>
  <c r="S184" i="117"/>
  <c r="P184" i="117"/>
  <c r="O184" i="117" s="1"/>
  <c r="K184" i="117" s="1"/>
  <c r="L184" i="117"/>
  <c r="V182" i="117"/>
  <c r="V185" i="117" s="1"/>
  <c r="S182" i="117"/>
  <c r="P182" i="117"/>
  <c r="L182" i="117"/>
  <c r="I182" i="117"/>
  <c r="H182" i="117"/>
  <c r="X180" i="117"/>
  <c r="W180" i="117"/>
  <c r="U180" i="117"/>
  <c r="T180" i="117"/>
  <c r="R180" i="117"/>
  <c r="Q180" i="117"/>
  <c r="N180" i="117"/>
  <c r="M180" i="117"/>
  <c r="V179" i="117"/>
  <c r="S179" i="117"/>
  <c r="P179" i="117"/>
  <c r="L179" i="117"/>
  <c r="V177" i="117"/>
  <c r="V180" i="117" s="1"/>
  <c r="S177" i="117"/>
  <c r="S180" i="117" s="1"/>
  <c r="P177" i="117"/>
  <c r="O177" i="117" s="1"/>
  <c r="L177" i="117"/>
  <c r="I177" i="117"/>
  <c r="H177" i="117"/>
  <c r="X175" i="117"/>
  <c r="W175" i="117"/>
  <c r="U175" i="117"/>
  <c r="T175" i="117"/>
  <c r="R175" i="117"/>
  <c r="Q175" i="117"/>
  <c r="N175" i="117"/>
  <c r="M175" i="117"/>
  <c r="V174" i="117"/>
  <c r="S174" i="117"/>
  <c r="P174" i="117"/>
  <c r="L174" i="117"/>
  <c r="V172" i="117"/>
  <c r="S172" i="117"/>
  <c r="P172" i="117"/>
  <c r="P175" i="117" s="1"/>
  <c r="L172" i="117"/>
  <c r="I172" i="117"/>
  <c r="H172" i="117"/>
  <c r="X170" i="117"/>
  <c r="W170" i="117"/>
  <c r="U170" i="117"/>
  <c r="T170" i="117"/>
  <c r="S170" i="117"/>
  <c r="R170" i="117"/>
  <c r="Q170" i="117"/>
  <c r="N170" i="117"/>
  <c r="M170" i="117"/>
  <c r="V169" i="117"/>
  <c r="O169" i="117" s="1"/>
  <c r="K169" i="117" s="1"/>
  <c r="S169" i="117"/>
  <c r="P169" i="117"/>
  <c r="L169" i="117"/>
  <c r="V167" i="117"/>
  <c r="V170" i="117" s="1"/>
  <c r="S167" i="117"/>
  <c r="P167" i="117"/>
  <c r="L167" i="117"/>
  <c r="I167" i="117"/>
  <c r="H167" i="117"/>
  <c r="X165" i="117"/>
  <c r="W165" i="117"/>
  <c r="U165" i="117"/>
  <c r="T165" i="117"/>
  <c r="S165" i="117"/>
  <c r="R165" i="117"/>
  <c r="Q165" i="117"/>
  <c r="N165" i="117"/>
  <c r="M165" i="117"/>
  <c r="V164" i="117"/>
  <c r="S164" i="117"/>
  <c r="P164" i="117"/>
  <c r="P165" i="117" s="1"/>
  <c r="L164" i="117"/>
  <c r="V162" i="117"/>
  <c r="S162" i="117"/>
  <c r="O162" i="117" s="1"/>
  <c r="P162" i="117"/>
  <c r="L162" i="117"/>
  <c r="L165" i="117" s="1"/>
  <c r="I162" i="117"/>
  <c r="H162" i="117"/>
  <c r="X160" i="117"/>
  <c r="W160" i="117"/>
  <c r="U160" i="117"/>
  <c r="T160" i="117"/>
  <c r="R160" i="117"/>
  <c r="Q160" i="117"/>
  <c r="N160" i="117"/>
  <c r="M160" i="117"/>
  <c r="V159" i="117"/>
  <c r="S159" i="117"/>
  <c r="P159" i="117"/>
  <c r="L159" i="117"/>
  <c r="V157" i="117"/>
  <c r="V160" i="117" s="1"/>
  <c r="S157" i="117"/>
  <c r="P157" i="117"/>
  <c r="O157" i="117" s="1"/>
  <c r="L157" i="117"/>
  <c r="L160" i="117" s="1"/>
  <c r="I157" i="117"/>
  <c r="H157" i="117"/>
  <c r="X155" i="117"/>
  <c r="W155" i="117"/>
  <c r="U155" i="117"/>
  <c r="T155" i="117"/>
  <c r="R155" i="117"/>
  <c r="Q155" i="117"/>
  <c r="N155" i="117"/>
  <c r="M155" i="117"/>
  <c r="V154" i="117"/>
  <c r="S154" i="117"/>
  <c r="P154" i="117"/>
  <c r="O154" i="117" s="1"/>
  <c r="K154" i="117" s="1"/>
  <c r="L154" i="117"/>
  <c r="V152" i="117"/>
  <c r="S152" i="117"/>
  <c r="S155" i="117" s="1"/>
  <c r="P152" i="117"/>
  <c r="L152" i="117"/>
  <c r="L155" i="117" s="1"/>
  <c r="I152" i="117"/>
  <c r="H152" i="117"/>
  <c r="X150" i="117"/>
  <c r="W150" i="117"/>
  <c r="U150" i="117"/>
  <c r="T150" i="117"/>
  <c r="R150" i="117"/>
  <c r="Q150" i="117"/>
  <c r="N150" i="117"/>
  <c r="M150" i="117"/>
  <c r="V149" i="117"/>
  <c r="S149" i="117"/>
  <c r="P149" i="117"/>
  <c r="L149" i="117"/>
  <c r="V147" i="117"/>
  <c r="S147" i="117"/>
  <c r="O147" i="117" s="1"/>
  <c r="P147" i="117"/>
  <c r="L147" i="117"/>
  <c r="L150" i="117" s="1"/>
  <c r="I147" i="117"/>
  <c r="H147" i="117"/>
  <c r="X145" i="117"/>
  <c r="W145" i="117"/>
  <c r="U145" i="117"/>
  <c r="T145" i="117"/>
  <c r="R145" i="117"/>
  <c r="Q145" i="117"/>
  <c r="N145" i="117"/>
  <c r="M145" i="117"/>
  <c r="V144" i="117"/>
  <c r="S144" i="117"/>
  <c r="P144" i="117"/>
  <c r="P145" i="117" s="1"/>
  <c r="L144" i="117"/>
  <c r="V142" i="117"/>
  <c r="V145" i="117" s="1"/>
  <c r="S142" i="117"/>
  <c r="S145" i="117" s="1"/>
  <c r="P142" i="117"/>
  <c r="L142" i="117"/>
  <c r="I142" i="117"/>
  <c r="H142" i="117"/>
  <c r="X140" i="117"/>
  <c r="W140" i="117"/>
  <c r="U140" i="117"/>
  <c r="T140" i="117"/>
  <c r="R140" i="117"/>
  <c r="Q140" i="117"/>
  <c r="N140" i="117"/>
  <c r="M140" i="117"/>
  <c r="V139" i="117"/>
  <c r="S139" i="117"/>
  <c r="O139" i="117" s="1"/>
  <c r="K139" i="117" s="1"/>
  <c r="P139" i="117"/>
  <c r="P140" i="117" s="1"/>
  <c r="L139" i="117"/>
  <c r="V137" i="117"/>
  <c r="V140" i="117" s="1"/>
  <c r="S137" i="117"/>
  <c r="P137" i="117"/>
  <c r="O137" i="117"/>
  <c r="K137" i="117" s="1"/>
  <c r="L137" i="117"/>
  <c r="L140" i="117" s="1"/>
  <c r="I137" i="117"/>
  <c r="H137" i="117"/>
  <c r="X135" i="117"/>
  <c r="W135" i="117"/>
  <c r="U135" i="117"/>
  <c r="T135" i="117"/>
  <c r="R135" i="117"/>
  <c r="Q135" i="117"/>
  <c r="N135" i="117"/>
  <c r="M135" i="117"/>
  <c r="V134" i="117"/>
  <c r="S134" i="117"/>
  <c r="P134" i="117"/>
  <c r="O134" i="117" s="1"/>
  <c r="K134" i="117" s="1"/>
  <c r="L134" i="117"/>
  <c r="V132" i="117"/>
  <c r="V135" i="117" s="1"/>
  <c r="S132" i="117"/>
  <c r="P132" i="117"/>
  <c r="L132" i="117"/>
  <c r="I132" i="117"/>
  <c r="H132" i="117"/>
  <c r="X130" i="117"/>
  <c r="W130" i="117"/>
  <c r="U130" i="117"/>
  <c r="T130" i="117"/>
  <c r="R130" i="117"/>
  <c r="Q130" i="117"/>
  <c r="N130" i="117"/>
  <c r="M130" i="117"/>
  <c r="V129" i="117"/>
  <c r="S129" i="117"/>
  <c r="P129" i="117"/>
  <c r="P130" i="117" s="1"/>
  <c r="L129" i="117"/>
  <c r="V127" i="117"/>
  <c r="V130" i="117" s="1"/>
  <c r="S127" i="117"/>
  <c r="S130" i="117" s="1"/>
  <c r="P127" i="117"/>
  <c r="L127" i="117"/>
  <c r="L130" i="117" s="1"/>
  <c r="I127" i="117"/>
  <c r="H127" i="117"/>
  <c r="X125" i="117"/>
  <c r="W125" i="117"/>
  <c r="U125" i="117"/>
  <c r="T125" i="117"/>
  <c r="R125" i="117"/>
  <c r="Q125" i="117"/>
  <c r="N125" i="117"/>
  <c r="M125" i="117"/>
  <c r="V124" i="117"/>
  <c r="S124" i="117"/>
  <c r="P124" i="117"/>
  <c r="L124" i="117"/>
  <c r="V122" i="117"/>
  <c r="S122" i="117"/>
  <c r="P122" i="117"/>
  <c r="L122" i="117"/>
  <c r="L125" i="117" s="1"/>
  <c r="I122" i="117"/>
  <c r="H122" i="117"/>
  <c r="X120" i="117"/>
  <c r="W120" i="117"/>
  <c r="U120" i="117"/>
  <c r="T120" i="117"/>
  <c r="R120" i="117"/>
  <c r="Q120" i="117"/>
  <c r="N120" i="117"/>
  <c r="M120" i="117"/>
  <c r="V119" i="117"/>
  <c r="S119" i="117"/>
  <c r="P119" i="117"/>
  <c r="O119" i="117" s="1"/>
  <c r="K119" i="117" s="1"/>
  <c r="L119" i="117"/>
  <c r="V117" i="117"/>
  <c r="V120" i="117" s="1"/>
  <c r="S117" i="117"/>
  <c r="S120" i="117" s="1"/>
  <c r="P117" i="117"/>
  <c r="L117" i="117"/>
  <c r="I117" i="117"/>
  <c r="H117" i="117"/>
  <c r="X115" i="117"/>
  <c r="W115" i="117"/>
  <c r="U115" i="117"/>
  <c r="T115" i="117"/>
  <c r="R115" i="117"/>
  <c r="Q115" i="117"/>
  <c r="N115" i="117"/>
  <c r="M115" i="117"/>
  <c r="V114" i="117"/>
  <c r="S114" i="117"/>
  <c r="P114" i="117"/>
  <c r="O114" i="117" s="1"/>
  <c r="K114" i="117" s="1"/>
  <c r="L114" i="117"/>
  <c r="V112" i="117"/>
  <c r="S112" i="117"/>
  <c r="S115" i="117" s="1"/>
  <c r="P112" i="117"/>
  <c r="L112" i="117"/>
  <c r="L115" i="117" s="1"/>
  <c r="I112" i="117"/>
  <c r="H112" i="117"/>
  <c r="X110" i="117"/>
  <c r="W110" i="117"/>
  <c r="U110" i="117"/>
  <c r="T110" i="117"/>
  <c r="R110" i="117"/>
  <c r="Q110" i="117"/>
  <c r="N110" i="117"/>
  <c r="M110" i="117"/>
  <c r="V109" i="117"/>
  <c r="S109" i="117"/>
  <c r="P109" i="117"/>
  <c r="L109" i="117"/>
  <c r="V107" i="117"/>
  <c r="S107" i="117"/>
  <c r="P107" i="117"/>
  <c r="L107" i="117"/>
  <c r="I107" i="117"/>
  <c r="H107" i="117"/>
  <c r="X105" i="117"/>
  <c r="W105" i="117"/>
  <c r="U105" i="117"/>
  <c r="T105" i="117"/>
  <c r="S105" i="117"/>
  <c r="R105" i="117"/>
  <c r="Q105" i="117"/>
  <c r="N105" i="117"/>
  <c r="M105" i="117"/>
  <c r="V104" i="117"/>
  <c r="S104" i="117"/>
  <c r="P104" i="117"/>
  <c r="P105" i="117" s="1"/>
  <c r="L104" i="117"/>
  <c r="V102" i="117"/>
  <c r="V105" i="117" s="1"/>
  <c r="S102" i="117"/>
  <c r="P102" i="117"/>
  <c r="L102" i="117"/>
  <c r="L105" i="117" s="1"/>
  <c r="I102" i="117"/>
  <c r="H102" i="117"/>
  <c r="X100" i="117"/>
  <c r="W100" i="117"/>
  <c r="U100" i="117"/>
  <c r="T100" i="117"/>
  <c r="R100" i="117"/>
  <c r="Q100" i="117"/>
  <c r="N100" i="117"/>
  <c r="M100" i="117"/>
  <c r="V99" i="117"/>
  <c r="S99" i="117"/>
  <c r="P99" i="117"/>
  <c r="O99" i="117" s="1"/>
  <c r="K99" i="117" s="1"/>
  <c r="L99" i="117"/>
  <c r="V97" i="117"/>
  <c r="V100" i="117" s="1"/>
  <c r="S97" i="117"/>
  <c r="P97" i="117"/>
  <c r="L97" i="117"/>
  <c r="L100" i="117" s="1"/>
  <c r="I97" i="117"/>
  <c r="H97" i="117"/>
  <c r="X95" i="117"/>
  <c r="W95" i="117"/>
  <c r="U95" i="117"/>
  <c r="T95" i="117"/>
  <c r="R95" i="117"/>
  <c r="Q95" i="117"/>
  <c r="P95" i="117"/>
  <c r="N95" i="117"/>
  <c r="M95" i="117"/>
  <c r="V94" i="117"/>
  <c r="S94" i="117"/>
  <c r="P94" i="117"/>
  <c r="O94" i="117" s="1"/>
  <c r="L94" i="117"/>
  <c r="K94" i="117"/>
  <c r="V92" i="117"/>
  <c r="V95" i="117" s="1"/>
  <c r="S92" i="117"/>
  <c r="S95" i="117" s="1"/>
  <c r="P92" i="117"/>
  <c r="L92" i="117"/>
  <c r="L95" i="117" s="1"/>
  <c r="I92" i="117"/>
  <c r="H92" i="117"/>
  <c r="X90" i="117"/>
  <c r="W90" i="117"/>
  <c r="U90" i="117"/>
  <c r="T90" i="117"/>
  <c r="R90" i="117"/>
  <c r="Q90" i="117"/>
  <c r="N90" i="117"/>
  <c r="M90" i="117"/>
  <c r="V89" i="117"/>
  <c r="V294" i="117" s="1"/>
  <c r="S89" i="117"/>
  <c r="P89" i="117"/>
  <c r="O89" i="117" s="1"/>
  <c r="K89" i="117" s="1"/>
  <c r="L89" i="117"/>
  <c r="V87" i="117"/>
  <c r="S87" i="117"/>
  <c r="O87" i="117" s="1"/>
  <c r="P87" i="117"/>
  <c r="L87" i="117"/>
  <c r="L90" i="117" s="1"/>
  <c r="I87" i="117"/>
  <c r="H87" i="117"/>
  <c r="X85" i="117"/>
  <c r="W85" i="117"/>
  <c r="U85" i="117"/>
  <c r="T85" i="117"/>
  <c r="R85" i="117"/>
  <c r="Q85" i="117"/>
  <c r="N85" i="117"/>
  <c r="M85" i="117"/>
  <c r="V84" i="117"/>
  <c r="S84" i="117"/>
  <c r="P84" i="117"/>
  <c r="P85" i="117" s="1"/>
  <c r="L84" i="117"/>
  <c r="V82" i="117"/>
  <c r="V85" i="117" s="1"/>
  <c r="S82" i="117"/>
  <c r="S85" i="117" s="1"/>
  <c r="P82" i="117"/>
  <c r="L82" i="117"/>
  <c r="I82" i="117"/>
  <c r="H82" i="117"/>
  <c r="X80" i="117"/>
  <c r="W80" i="117"/>
  <c r="U80" i="117"/>
  <c r="T80" i="117"/>
  <c r="R80" i="117"/>
  <c r="Q80" i="117"/>
  <c r="N80" i="117"/>
  <c r="M80" i="117"/>
  <c r="V79" i="117"/>
  <c r="S79" i="117"/>
  <c r="O79" i="117" s="1"/>
  <c r="K79" i="117" s="1"/>
  <c r="P79" i="117"/>
  <c r="P80" i="117" s="1"/>
  <c r="L79" i="117"/>
  <c r="V77" i="117"/>
  <c r="S77" i="117"/>
  <c r="P77" i="117"/>
  <c r="O77" i="117"/>
  <c r="K77" i="117" s="1"/>
  <c r="L77" i="117"/>
  <c r="L80" i="117" s="1"/>
  <c r="I77" i="117"/>
  <c r="H77" i="117"/>
  <c r="X75" i="117"/>
  <c r="W75" i="117"/>
  <c r="U75" i="117"/>
  <c r="T75" i="117"/>
  <c r="R75" i="117"/>
  <c r="Q75" i="117"/>
  <c r="P75" i="117"/>
  <c r="N75" i="117"/>
  <c r="M75" i="117"/>
  <c r="V74" i="117"/>
  <c r="S74" i="117"/>
  <c r="P74" i="117"/>
  <c r="L74" i="117"/>
  <c r="V72" i="117"/>
  <c r="V75" i="117" s="1"/>
  <c r="S72" i="117"/>
  <c r="P72" i="117"/>
  <c r="L72" i="117"/>
  <c r="I72" i="117"/>
  <c r="H72" i="117"/>
  <c r="X70" i="117"/>
  <c r="W70" i="117"/>
  <c r="U70" i="117"/>
  <c r="T70" i="117"/>
  <c r="R70" i="117"/>
  <c r="Q70" i="117"/>
  <c r="N70" i="117"/>
  <c r="M70" i="117"/>
  <c r="V69" i="117"/>
  <c r="S69" i="117"/>
  <c r="P69" i="117"/>
  <c r="O69" i="117"/>
  <c r="K69" i="117" s="1"/>
  <c r="L69" i="117"/>
  <c r="V67" i="117"/>
  <c r="V70" i="117" s="1"/>
  <c r="S67" i="117"/>
  <c r="P67" i="117"/>
  <c r="L67" i="117"/>
  <c r="I67" i="117"/>
  <c r="H67" i="117"/>
  <c r="X65" i="117"/>
  <c r="W65" i="117"/>
  <c r="U65" i="117"/>
  <c r="T65" i="117"/>
  <c r="R65" i="117"/>
  <c r="Q65" i="117"/>
  <c r="N65" i="117"/>
  <c r="M65" i="117"/>
  <c r="V64" i="117"/>
  <c r="O64" i="117" s="1"/>
  <c r="K64" i="117" s="1"/>
  <c r="S64" i="117"/>
  <c r="P64" i="117"/>
  <c r="L64" i="117"/>
  <c r="V62" i="117"/>
  <c r="V65" i="117" s="1"/>
  <c r="S62" i="117"/>
  <c r="S65" i="117" s="1"/>
  <c r="P62" i="117"/>
  <c r="L62" i="117"/>
  <c r="L65" i="117" s="1"/>
  <c r="I62" i="117"/>
  <c r="H62" i="117"/>
  <c r="X60" i="117"/>
  <c r="W60" i="117"/>
  <c r="U60" i="117"/>
  <c r="T60" i="117"/>
  <c r="R60" i="117"/>
  <c r="Q60" i="117"/>
  <c r="N60" i="117"/>
  <c r="M60" i="117"/>
  <c r="V59" i="117"/>
  <c r="S59" i="117"/>
  <c r="P59" i="117"/>
  <c r="P60" i="117" s="1"/>
  <c r="L59" i="117"/>
  <c r="V57" i="117"/>
  <c r="V60" i="117" s="1"/>
  <c r="S57" i="117"/>
  <c r="O57" i="117" s="1"/>
  <c r="K57" i="117" s="1"/>
  <c r="P57" i="117"/>
  <c r="L57" i="117"/>
  <c r="L60" i="117" s="1"/>
  <c r="I57" i="117"/>
  <c r="H57" i="117"/>
  <c r="X55" i="117"/>
  <c r="W55" i="117"/>
  <c r="U55" i="117"/>
  <c r="T55" i="117"/>
  <c r="R55" i="117"/>
  <c r="Q55" i="117"/>
  <c r="N55" i="117"/>
  <c r="M55" i="117"/>
  <c r="V54" i="117"/>
  <c r="S54" i="117"/>
  <c r="P54" i="117"/>
  <c r="L54" i="117"/>
  <c r="V52" i="117"/>
  <c r="V55" i="117" s="1"/>
  <c r="S52" i="117"/>
  <c r="P52" i="117"/>
  <c r="L52" i="117"/>
  <c r="I52" i="117"/>
  <c r="H52" i="117"/>
  <c r="X50" i="117"/>
  <c r="W50" i="117"/>
  <c r="U50" i="117"/>
  <c r="T50" i="117"/>
  <c r="R50" i="117"/>
  <c r="Q50" i="117"/>
  <c r="N50" i="117"/>
  <c r="M50" i="117"/>
  <c r="V49" i="117"/>
  <c r="S49" i="117"/>
  <c r="P49" i="117"/>
  <c r="P50" i="117" s="1"/>
  <c r="L49" i="117"/>
  <c r="V47" i="117"/>
  <c r="S47" i="117"/>
  <c r="S50" i="117" s="1"/>
  <c r="P47" i="117"/>
  <c r="O47" i="117"/>
  <c r="L47" i="117"/>
  <c r="L50" i="117" s="1"/>
  <c r="I47" i="117"/>
  <c r="H47" i="117"/>
  <c r="X45" i="117"/>
  <c r="W45" i="117"/>
  <c r="U45" i="117"/>
  <c r="T45" i="117"/>
  <c r="R45" i="117"/>
  <c r="Q45" i="117"/>
  <c r="N45" i="117"/>
  <c r="M45" i="117"/>
  <c r="V44" i="117"/>
  <c r="S44" i="117"/>
  <c r="P44" i="117"/>
  <c r="L44" i="117"/>
  <c r="V42" i="117"/>
  <c r="V45" i="117" s="1"/>
  <c r="S42" i="117"/>
  <c r="P42" i="117"/>
  <c r="L42" i="117"/>
  <c r="L45" i="117" s="1"/>
  <c r="I42" i="117"/>
  <c r="H42" i="117"/>
  <c r="X40" i="117"/>
  <c r="W40" i="117"/>
  <c r="U40" i="117"/>
  <c r="T40" i="117"/>
  <c r="R40" i="117"/>
  <c r="Q40" i="117"/>
  <c r="N40" i="117"/>
  <c r="M40" i="117"/>
  <c r="V39" i="117"/>
  <c r="S39" i="117"/>
  <c r="P39" i="117"/>
  <c r="O39" i="117" s="1"/>
  <c r="K39" i="117" s="1"/>
  <c r="L39" i="117"/>
  <c r="V37" i="117"/>
  <c r="V40" i="117" s="1"/>
  <c r="S37" i="117"/>
  <c r="P37" i="117"/>
  <c r="L37" i="117"/>
  <c r="I37" i="117"/>
  <c r="H37" i="117"/>
  <c r="X35" i="117"/>
  <c r="W35" i="117"/>
  <c r="U35" i="117"/>
  <c r="T35" i="117"/>
  <c r="R35" i="117"/>
  <c r="Q35" i="117"/>
  <c r="N35" i="117"/>
  <c r="M35" i="117"/>
  <c r="V34" i="117"/>
  <c r="S34" i="117"/>
  <c r="P34" i="117"/>
  <c r="O34" i="117" s="1"/>
  <c r="L34" i="117"/>
  <c r="V32" i="117"/>
  <c r="S32" i="117"/>
  <c r="S35" i="117" s="1"/>
  <c r="P32" i="117"/>
  <c r="L32" i="117"/>
  <c r="L35" i="117" s="1"/>
  <c r="I32" i="117"/>
  <c r="H32" i="117"/>
  <c r="X30" i="117"/>
  <c r="W30" i="117"/>
  <c r="U30" i="117"/>
  <c r="T30" i="117"/>
  <c r="R30" i="117"/>
  <c r="Q30" i="117"/>
  <c r="N30" i="117"/>
  <c r="M30" i="117"/>
  <c r="V29" i="117"/>
  <c r="S29" i="117"/>
  <c r="P29" i="117"/>
  <c r="L29" i="117"/>
  <c r="V27" i="117"/>
  <c r="V30" i="117" s="1"/>
  <c r="S27" i="117"/>
  <c r="P27" i="117"/>
  <c r="L27" i="117"/>
  <c r="I27" i="117"/>
  <c r="H27" i="117"/>
  <c r="X25" i="117"/>
  <c r="W25" i="117"/>
  <c r="U25" i="117"/>
  <c r="T25" i="117"/>
  <c r="R25" i="117"/>
  <c r="Q25" i="117"/>
  <c r="N25" i="117"/>
  <c r="M25" i="117"/>
  <c r="L25" i="117"/>
  <c r="V24" i="117"/>
  <c r="S24" i="117"/>
  <c r="P24" i="117"/>
  <c r="O24" i="117" s="1"/>
  <c r="K24" i="117" s="1"/>
  <c r="L24" i="117"/>
  <c r="V22" i="117"/>
  <c r="V25" i="117" s="1"/>
  <c r="S22" i="117"/>
  <c r="P22" i="117"/>
  <c r="L22" i="117"/>
  <c r="I22" i="117"/>
  <c r="H22" i="117"/>
  <c r="X20" i="117"/>
  <c r="W20" i="117"/>
  <c r="U20" i="117"/>
  <c r="T20" i="117"/>
  <c r="R20" i="117"/>
  <c r="Q20" i="117"/>
  <c r="N20" i="117"/>
  <c r="M20" i="117"/>
  <c r="V19" i="117"/>
  <c r="S19" i="117"/>
  <c r="P19" i="117"/>
  <c r="O19" i="117" s="1"/>
  <c r="L19" i="117"/>
  <c r="L294" i="117" s="1"/>
  <c r="V17" i="117"/>
  <c r="S17" i="117"/>
  <c r="P17" i="117"/>
  <c r="P292" i="117" s="1"/>
  <c r="L17" i="117"/>
  <c r="I17" i="117"/>
  <c r="H17" i="117"/>
  <c r="K285" i="117" l="1"/>
  <c r="O431" i="117"/>
  <c r="O22" i="117"/>
  <c r="K22" i="117" s="1"/>
  <c r="K25" i="117" s="1"/>
  <c r="O29" i="117"/>
  <c r="K29" i="117" s="1"/>
  <c r="V35" i="117"/>
  <c r="L40" i="117"/>
  <c r="O44" i="117"/>
  <c r="K44" i="117" s="1"/>
  <c r="P70" i="117"/>
  <c r="O84" i="117"/>
  <c r="K84" i="117" s="1"/>
  <c r="O104" i="117"/>
  <c r="K104" i="117" s="1"/>
  <c r="S135" i="117"/>
  <c r="O144" i="117"/>
  <c r="K144" i="117" s="1"/>
  <c r="K162" i="117"/>
  <c r="O167" i="117"/>
  <c r="O170" i="117" s="1"/>
  <c r="L185" i="117"/>
  <c r="O189" i="117"/>
  <c r="K189" i="117" s="1"/>
  <c r="S195" i="117"/>
  <c r="O199" i="117"/>
  <c r="K199" i="117" s="1"/>
  <c r="O205" i="117"/>
  <c r="P210" i="117"/>
  <c r="O219" i="117"/>
  <c r="K219" i="117" s="1"/>
  <c r="K242" i="117"/>
  <c r="K245" i="117" s="1"/>
  <c r="O247" i="117"/>
  <c r="S260" i="117"/>
  <c r="L265" i="117"/>
  <c r="O269" i="117"/>
  <c r="K269" i="117" s="1"/>
  <c r="S275" i="117"/>
  <c r="O279" i="117"/>
  <c r="K279" i="117" s="1"/>
  <c r="V285" i="117"/>
  <c r="O285" i="117"/>
  <c r="P290" i="117"/>
  <c r="O310" i="117"/>
  <c r="P318" i="117"/>
  <c r="S318" i="117"/>
  <c r="O320" i="117"/>
  <c r="H479" i="117"/>
  <c r="P356" i="117"/>
  <c r="S396" i="117"/>
  <c r="P396" i="117"/>
  <c r="V451" i="117"/>
  <c r="X480" i="117"/>
  <c r="K80" i="117"/>
  <c r="K140" i="117"/>
  <c r="K34" i="117"/>
  <c r="S40" i="117"/>
  <c r="V50" i="117"/>
  <c r="O59" i="117"/>
  <c r="K59" i="117" s="1"/>
  <c r="K60" i="117" s="1"/>
  <c r="L70" i="117"/>
  <c r="V90" i="117"/>
  <c r="S100" i="117"/>
  <c r="S110" i="117"/>
  <c r="O122" i="117"/>
  <c r="O129" i="117"/>
  <c r="K129" i="117" s="1"/>
  <c r="V150" i="117"/>
  <c r="O182" i="117"/>
  <c r="O185" i="117" s="1"/>
  <c r="K207" i="117"/>
  <c r="K210" i="117" s="1"/>
  <c r="P225" i="117"/>
  <c r="O262" i="117"/>
  <c r="O265" i="117" s="1"/>
  <c r="K287" i="117"/>
  <c r="K290" i="117" s="1"/>
  <c r="N295" i="117"/>
  <c r="O307" i="117"/>
  <c r="K307" i="117" s="1"/>
  <c r="S323" i="117"/>
  <c r="S55" i="117"/>
  <c r="O92" i="117"/>
  <c r="O95" i="117" s="1"/>
  <c r="V110" i="117"/>
  <c r="P120" i="117"/>
  <c r="V125" i="117"/>
  <c r="L145" i="117"/>
  <c r="P160" i="117"/>
  <c r="P180" i="117"/>
  <c r="O194" i="117"/>
  <c r="K194" i="117" s="1"/>
  <c r="S205" i="117"/>
  <c r="P240" i="117"/>
  <c r="O242" i="117"/>
  <c r="S250" i="117"/>
  <c r="P260" i="117"/>
  <c r="V265" i="117"/>
  <c r="O274" i="117"/>
  <c r="K274" i="117" s="1"/>
  <c r="S285" i="117"/>
  <c r="P328" i="117"/>
  <c r="H482" i="117"/>
  <c r="V361" i="117"/>
  <c r="V376" i="117"/>
  <c r="V391" i="117"/>
  <c r="S411" i="117"/>
  <c r="S436" i="117"/>
  <c r="P25" i="117"/>
  <c r="S25" i="117"/>
  <c r="P65" i="117"/>
  <c r="O67" i="117"/>
  <c r="V80" i="117"/>
  <c r="O127" i="117"/>
  <c r="O130" i="117" s="1"/>
  <c r="O149" i="117"/>
  <c r="K149" i="117" s="1"/>
  <c r="O159" i="117"/>
  <c r="K159" i="117" s="1"/>
  <c r="V165" i="117"/>
  <c r="P170" i="117"/>
  <c r="O179" i="117"/>
  <c r="K179" i="117" s="1"/>
  <c r="V245" i="117"/>
  <c r="P250" i="117"/>
  <c r="X295" i="117"/>
  <c r="R295" i="117"/>
  <c r="P313" i="117"/>
  <c r="K315" i="117"/>
  <c r="K318" i="117" s="1"/>
  <c r="L366" i="117"/>
  <c r="Q478" i="117"/>
  <c r="V473" i="117"/>
  <c r="I292" i="117"/>
  <c r="S30" i="117"/>
  <c r="O42" i="117"/>
  <c r="K42" i="117" s="1"/>
  <c r="K45" i="117" s="1"/>
  <c r="O49" i="117"/>
  <c r="K49" i="117" s="1"/>
  <c r="O82" i="117"/>
  <c r="K82" i="117" s="1"/>
  <c r="K85" i="117" s="1"/>
  <c r="P90" i="117"/>
  <c r="O102" i="117"/>
  <c r="K102" i="117" s="1"/>
  <c r="K105" i="117" s="1"/>
  <c r="O109" i="117"/>
  <c r="K109" i="117" s="1"/>
  <c r="V115" i="117"/>
  <c r="L120" i="117"/>
  <c r="O124" i="117"/>
  <c r="K124" i="117" s="1"/>
  <c r="V155" i="117"/>
  <c r="V175" i="117"/>
  <c r="L180" i="117"/>
  <c r="O187" i="117"/>
  <c r="V200" i="117"/>
  <c r="L205" i="117"/>
  <c r="V220" i="117"/>
  <c r="V235" i="117"/>
  <c r="V255" i="117"/>
  <c r="L260" i="117"/>
  <c r="O267" i="117"/>
  <c r="V280" i="117"/>
  <c r="L285" i="117"/>
  <c r="S308" i="117"/>
  <c r="V318" i="117"/>
  <c r="L328" i="117"/>
  <c r="U333" i="117"/>
  <c r="H481" i="117"/>
  <c r="L473" i="117"/>
  <c r="V356" i="117"/>
  <c r="P376" i="117"/>
  <c r="S386" i="117"/>
  <c r="V396" i="117"/>
  <c r="S416" i="117"/>
  <c r="L451" i="117"/>
  <c r="H292" i="117"/>
  <c r="P40" i="117"/>
  <c r="O54" i="117"/>
  <c r="K54" i="117" s="1"/>
  <c r="P100" i="117"/>
  <c r="O164" i="117"/>
  <c r="K164" i="117" s="1"/>
  <c r="K167" i="117"/>
  <c r="K170" i="117" s="1"/>
  <c r="P185" i="117"/>
  <c r="O222" i="117"/>
  <c r="O225" i="117" s="1"/>
  <c r="O244" i="117"/>
  <c r="K244" i="117" s="1"/>
  <c r="K247" i="117"/>
  <c r="K250" i="117" s="1"/>
  <c r="P265" i="117"/>
  <c r="V270" i="117"/>
  <c r="S332" i="117"/>
  <c r="L313" i="117"/>
  <c r="O322" i="117"/>
  <c r="K322" i="117" s="1"/>
  <c r="I481" i="117"/>
  <c r="S361" i="117"/>
  <c r="O363" i="117"/>
  <c r="V371" i="117"/>
  <c r="O375" i="117"/>
  <c r="K375" i="117" s="1"/>
  <c r="O400" i="117"/>
  <c r="V421" i="117"/>
  <c r="V431" i="117"/>
  <c r="O435" i="117"/>
  <c r="K435" i="117" s="1"/>
  <c r="J656" i="119"/>
  <c r="I12" i="119"/>
  <c r="I40" i="119"/>
  <c r="H40" i="119" s="1"/>
  <c r="J13" i="119"/>
  <c r="M657" i="119"/>
  <c r="L13" i="119"/>
  <c r="L657" i="119" s="1"/>
  <c r="I655" i="119"/>
  <c r="M655" i="119"/>
  <c r="L11" i="119"/>
  <c r="L655" i="119" s="1"/>
  <c r="O70" i="117"/>
  <c r="K67" i="117"/>
  <c r="K70" i="117" s="1"/>
  <c r="O90" i="117"/>
  <c r="K87" i="117"/>
  <c r="K90" i="117" s="1"/>
  <c r="O190" i="117"/>
  <c r="O230" i="117"/>
  <c r="O270" i="117"/>
  <c r="O50" i="117"/>
  <c r="O25" i="117"/>
  <c r="L30" i="117"/>
  <c r="P30" i="117"/>
  <c r="P45" i="117"/>
  <c r="S80" i="117"/>
  <c r="S90" i="117"/>
  <c r="O105" i="117"/>
  <c r="L110" i="117"/>
  <c r="P110" i="117"/>
  <c r="P125" i="117"/>
  <c r="P150" i="117"/>
  <c r="K172" i="117"/>
  <c r="P190" i="117"/>
  <c r="P230" i="117"/>
  <c r="P270" i="117"/>
  <c r="S294" i="117"/>
  <c r="P332" i="117"/>
  <c r="O302" i="117"/>
  <c r="O308" i="117"/>
  <c r="K305" i="117"/>
  <c r="K308" i="117" s="1"/>
  <c r="O318" i="117"/>
  <c r="P333" i="117"/>
  <c r="S475" i="117"/>
  <c r="O340" i="117"/>
  <c r="O371" i="117"/>
  <c r="L391" i="117"/>
  <c r="O410" i="117"/>
  <c r="K410" i="117" s="1"/>
  <c r="P411" i="117"/>
  <c r="O421" i="117"/>
  <c r="O438" i="117"/>
  <c r="O441" i="117" s="1"/>
  <c r="P441" i="117"/>
  <c r="Q480" i="117"/>
  <c r="Q481" i="117" s="1"/>
  <c r="V475" i="117"/>
  <c r="V480" i="117" s="1"/>
  <c r="S292" i="117"/>
  <c r="O27" i="117"/>
  <c r="O30" i="117" s="1"/>
  <c r="S60" i="117"/>
  <c r="S70" i="117"/>
  <c r="O72" i="117"/>
  <c r="O80" i="117"/>
  <c r="O85" i="117"/>
  <c r="O107" i="117"/>
  <c r="O110" i="117" s="1"/>
  <c r="K122" i="117"/>
  <c r="S140" i="117"/>
  <c r="K147" i="117"/>
  <c r="O160" i="117"/>
  <c r="K157" i="117"/>
  <c r="K160" i="117" s="1"/>
  <c r="O172" i="117"/>
  <c r="K187" i="117"/>
  <c r="K190" i="117" s="1"/>
  <c r="O200" i="117"/>
  <c r="K197" i="117"/>
  <c r="K200" i="117" s="1"/>
  <c r="O210" i="117"/>
  <c r="O212" i="117"/>
  <c r="K227" i="117"/>
  <c r="K230" i="117" s="1"/>
  <c r="O240" i="117"/>
  <c r="K237" i="117"/>
  <c r="K240" i="117" s="1"/>
  <c r="O250" i="117"/>
  <c r="O252" i="117"/>
  <c r="K252" i="117" s="1"/>
  <c r="K255" i="117" s="1"/>
  <c r="K267" i="117"/>
  <c r="K270" i="117" s="1"/>
  <c r="O280" i="117"/>
  <c r="K277" i="117"/>
  <c r="K280" i="117" s="1"/>
  <c r="O290" i="117"/>
  <c r="V330" i="117"/>
  <c r="V333" i="117" s="1"/>
  <c r="V303" i="117"/>
  <c r="Q333" i="117"/>
  <c r="K338" i="117"/>
  <c r="O343" i="117"/>
  <c r="K343" i="117" s="1"/>
  <c r="K346" i="117" s="1"/>
  <c r="P361" i="117"/>
  <c r="O358" i="117"/>
  <c r="O360" i="117"/>
  <c r="K360" i="117" s="1"/>
  <c r="K371" i="117"/>
  <c r="O376" i="117"/>
  <c r="K373" i="117"/>
  <c r="K376" i="117" s="1"/>
  <c r="O388" i="117"/>
  <c r="K388" i="117" s="1"/>
  <c r="P391" i="117"/>
  <c r="O390" i="117"/>
  <c r="K390" i="117" s="1"/>
  <c r="L406" i="117"/>
  <c r="P421" i="117"/>
  <c r="L426" i="117"/>
  <c r="P431" i="117"/>
  <c r="L436" i="117"/>
  <c r="O450" i="117"/>
  <c r="P451" i="117"/>
  <c r="L292" i="117"/>
  <c r="O37" i="117"/>
  <c r="K47" i="117"/>
  <c r="K50" i="117" s="1"/>
  <c r="O52" i="117"/>
  <c r="O55" i="117" s="1"/>
  <c r="P55" i="117"/>
  <c r="O60" i="117"/>
  <c r="L75" i="117"/>
  <c r="L85" i="117"/>
  <c r="O117" i="117"/>
  <c r="K127" i="117"/>
  <c r="K130" i="117" s="1"/>
  <c r="O132" i="117"/>
  <c r="O135" i="117" s="1"/>
  <c r="P135" i="117"/>
  <c r="O140" i="117"/>
  <c r="L170" i="117"/>
  <c r="L175" i="117"/>
  <c r="K182" i="117"/>
  <c r="K185" i="117" s="1"/>
  <c r="S185" i="117"/>
  <c r="L210" i="117"/>
  <c r="L215" i="117"/>
  <c r="K222" i="117"/>
  <c r="K225" i="117" s="1"/>
  <c r="S225" i="117"/>
  <c r="L250" i="117"/>
  <c r="L255" i="117"/>
  <c r="K262" i="117"/>
  <c r="K265" i="117" s="1"/>
  <c r="S265" i="117"/>
  <c r="K272" i="117"/>
  <c r="K275" i="117" s="1"/>
  <c r="L290" i="117"/>
  <c r="W478" i="117"/>
  <c r="W295" i="117"/>
  <c r="O300" i="117"/>
  <c r="P303" i="117"/>
  <c r="O328" i="117"/>
  <c r="K325" i="117"/>
  <c r="K328" i="117" s="1"/>
  <c r="S341" i="117"/>
  <c r="L346" i="117"/>
  <c r="P406" i="117"/>
  <c r="O403" i="117"/>
  <c r="P436" i="117"/>
  <c r="O433" i="117"/>
  <c r="O436" i="117" s="1"/>
  <c r="V446" i="117"/>
  <c r="O443" i="117"/>
  <c r="K443" i="117" s="1"/>
  <c r="L466" i="117"/>
  <c r="O17" i="117"/>
  <c r="K19" i="117"/>
  <c r="S20" i="117"/>
  <c r="O32" i="117"/>
  <c r="O35" i="117" s="1"/>
  <c r="P35" i="117"/>
  <c r="S45" i="117"/>
  <c r="L55" i="117"/>
  <c r="O62" i="117"/>
  <c r="S75" i="117"/>
  <c r="O74" i="117"/>
  <c r="K74" i="117" s="1"/>
  <c r="K92" i="117"/>
  <c r="K95" i="117" s="1"/>
  <c r="O97" i="117"/>
  <c r="O112" i="117"/>
  <c r="O115" i="117" s="1"/>
  <c r="P115" i="117"/>
  <c r="S125" i="117"/>
  <c r="L135" i="117"/>
  <c r="O142" i="117"/>
  <c r="S150" i="117"/>
  <c r="O152" i="117"/>
  <c r="O155" i="117" s="1"/>
  <c r="P155" i="117"/>
  <c r="S160" i="117"/>
  <c r="S175" i="117"/>
  <c r="O174" i="117"/>
  <c r="K174" i="117" s="1"/>
  <c r="O180" i="117"/>
  <c r="K177" i="117"/>
  <c r="K180" i="117" s="1"/>
  <c r="S190" i="117"/>
  <c r="O192" i="117"/>
  <c r="O195" i="117" s="1"/>
  <c r="P195" i="117"/>
  <c r="S200" i="117"/>
  <c r="S215" i="117"/>
  <c r="O214" i="117"/>
  <c r="K214" i="117" s="1"/>
  <c r="O220" i="117"/>
  <c r="K217" i="117"/>
  <c r="K220" i="117" s="1"/>
  <c r="S230" i="117"/>
  <c r="O232" i="117"/>
  <c r="O235" i="117" s="1"/>
  <c r="P235" i="117"/>
  <c r="S240" i="117"/>
  <c r="S255" i="117"/>
  <c r="O254" i="117"/>
  <c r="K254" i="117" s="1"/>
  <c r="O260" i="117"/>
  <c r="K257" i="117"/>
  <c r="K260" i="117" s="1"/>
  <c r="S270" i="117"/>
  <c r="O272" i="117"/>
  <c r="O275" i="117" s="1"/>
  <c r="P275" i="117"/>
  <c r="S280" i="117"/>
  <c r="M478" i="117"/>
  <c r="M295" i="117"/>
  <c r="U295" i="117"/>
  <c r="H330" i="117"/>
  <c r="H478" i="117" s="1"/>
  <c r="L303" i="117"/>
  <c r="S313" i="117"/>
  <c r="K320" i="117"/>
  <c r="K323" i="117" s="1"/>
  <c r="S330" i="117"/>
  <c r="S333" i="117" s="1"/>
  <c r="P475" i="117"/>
  <c r="S346" i="117"/>
  <c r="O345" i="117"/>
  <c r="K345" i="117" s="1"/>
  <c r="S351" i="117"/>
  <c r="O348" i="117"/>
  <c r="O353" i="117"/>
  <c r="S366" i="117"/>
  <c r="S371" i="117"/>
  <c r="S376" i="117"/>
  <c r="O378" i="117"/>
  <c r="P381" i="117"/>
  <c r="K400" i="117"/>
  <c r="L411" i="117"/>
  <c r="L441" i="117"/>
  <c r="K438" i="117"/>
  <c r="K440" i="117"/>
  <c r="L446" i="117"/>
  <c r="V456" i="117"/>
  <c r="O453" i="117"/>
  <c r="K453" i="117" s="1"/>
  <c r="K456" i="117" s="1"/>
  <c r="P461" i="117"/>
  <c r="P466" i="117"/>
  <c r="O463" i="117"/>
  <c r="O466" i="117" s="1"/>
  <c r="N478" i="117"/>
  <c r="N476" i="117"/>
  <c r="N480" i="117"/>
  <c r="U480" i="117"/>
  <c r="U481" i="117" s="1"/>
  <c r="I478" i="117"/>
  <c r="P341" i="117"/>
  <c r="P473" i="117"/>
  <c r="P478" i="117" s="1"/>
  <c r="L475" i="117"/>
  <c r="L480" i="117" s="1"/>
  <c r="L361" i="117"/>
  <c r="L386" i="117"/>
  <c r="O395" i="117"/>
  <c r="K395" i="117" s="1"/>
  <c r="O398" i="117"/>
  <c r="P401" i="117"/>
  <c r="K403" i="117"/>
  <c r="O415" i="117"/>
  <c r="K415" i="117" s="1"/>
  <c r="P426" i="117"/>
  <c r="O423" i="117"/>
  <c r="O426" i="117" s="1"/>
  <c r="L456" i="117"/>
  <c r="L471" i="117"/>
  <c r="K470" i="117"/>
  <c r="R480" i="117"/>
  <c r="R481" i="117" s="1"/>
  <c r="W480" i="117"/>
  <c r="V292" i="117"/>
  <c r="V20" i="117"/>
  <c r="P294" i="117"/>
  <c r="L20" i="117"/>
  <c r="P20" i="117"/>
  <c r="P295" i="117"/>
  <c r="T295" i="117"/>
  <c r="T478" i="117"/>
  <c r="T481" i="117" s="1"/>
  <c r="H480" i="117"/>
  <c r="S473" i="117"/>
  <c r="L371" i="117"/>
  <c r="P386" i="117"/>
  <c r="O383" i="117"/>
  <c r="O385" i="117"/>
  <c r="K385" i="117" s="1"/>
  <c r="K413" i="117"/>
  <c r="K416" i="117" s="1"/>
  <c r="L416" i="117"/>
  <c r="V416" i="117"/>
  <c r="P416" i="117"/>
  <c r="K428" i="117"/>
  <c r="K430" i="117"/>
  <c r="K450" i="117"/>
  <c r="O455" i="117"/>
  <c r="K455" i="117" s="1"/>
  <c r="P456" i="117"/>
  <c r="O458" i="117"/>
  <c r="O468" i="117"/>
  <c r="O471" i="117" s="1"/>
  <c r="P471" i="117"/>
  <c r="M480" i="117"/>
  <c r="X478" i="117"/>
  <c r="X481" i="117" s="1"/>
  <c r="K463" i="117"/>
  <c r="K466" i="117" s="1"/>
  <c r="L341" i="117"/>
  <c r="K380" i="117"/>
  <c r="K393" i="117"/>
  <c r="K396" i="117" s="1"/>
  <c r="S406" i="117"/>
  <c r="O405" i="117"/>
  <c r="K405" i="117" s="1"/>
  <c r="O408" i="117"/>
  <c r="K420" i="117"/>
  <c r="K421" i="117" s="1"/>
  <c r="K433" i="117"/>
  <c r="S446" i="117"/>
  <c r="O445" i="117"/>
  <c r="K445" i="117" s="1"/>
  <c r="O448" i="117"/>
  <c r="K460" i="117"/>
  <c r="K441" i="117" l="1"/>
  <c r="P480" i="117"/>
  <c r="P481" i="117" s="1"/>
  <c r="M481" i="117"/>
  <c r="O175" i="117"/>
  <c r="O125" i="117"/>
  <c r="O45" i="117"/>
  <c r="K165" i="117"/>
  <c r="K192" i="117"/>
  <c r="K195" i="117" s="1"/>
  <c r="V476" i="117"/>
  <c r="K406" i="117"/>
  <c r="K436" i="117"/>
  <c r="O386" i="117"/>
  <c r="K32" i="117"/>
  <c r="K35" i="117" s="1"/>
  <c r="O245" i="117"/>
  <c r="O323" i="117"/>
  <c r="O406" i="117"/>
  <c r="O215" i="117"/>
  <c r="K175" i="117"/>
  <c r="K363" i="117"/>
  <c r="K366" i="117" s="1"/>
  <c r="O366" i="117"/>
  <c r="O411" i="117"/>
  <c r="K408" i="117"/>
  <c r="K411" i="117" s="1"/>
  <c r="K232" i="117"/>
  <c r="K235" i="117" s="1"/>
  <c r="K150" i="117"/>
  <c r="O396" i="117"/>
  <c r="O150" i="117"/>
  <c r="H11" i="119"/>
  <c r="H655" i="119" s="1"/>
  <c r="K310" i="117"/>
  <c r="K313" i="117" s="1"/>
  <c r="O313" i="117"/>
  <c r="O165" i="117"/>
  <c r="S476" i="117"/>
  <c r="K125" i="117"/>
  <c r="J657" i="119"/>
  <c r="I13" i="119"/>
  <c r="I656" i="119"/>
  <c r="H12" i="119"/>
  <c r="H656" i="119" s="1"/>
  <c r="O351" i="117"/>
  <c r="K348" i="117"/>
  <c r="K351" i="117" s="1"/>
  <c r="K294" i="117"/>
  <c r="O303" i="117"/>
  <c r="O330" i="117"/>
  <c r="O120" i="117"/>
  <c r="K117" i="117"/>
  <c r="K120" i="117" s="1"/>
  <c r="O40" i="117"/>
  <c r="K37" i="117"/>
  <c r="K40" i="117" s="1"/>
  <c r="K358" i="117"/>
  <c r="K361" i="117" s="1"/>
  <c r="O361" i="117"/>
  <c r="O75" i="117"/>
  <c r="O332" i="117"/>
  <c r="K302" i="117"/>
  <c r="K332" i="117" s="1"/>
  <c r="K72" i="117"/>
  <c r="K75" i="117" s="1"/>
  <c r="O451" i="117"/>
  <c r="K448" i="117"/>
  <c r="K451" i="117" s="1"/>
  <c r="K458" i="117"/>
  <c r="K461" i="117" s="1"/>
  <c r="O461" i="117"/>
  <c r="V478" i="117"/>
  <c r="V481" i="117" s="1"/>
  <c r="V295" i="117"/>
  <c r="P476" i="117"/>
  <c r="O145" i="117"/>
  <c r="K142" i="117"/>
  <c r="K145" i="117" s="1"/>
  <c r="O292" i="117"/>
  <c r="K17" i="117"/>
  <c r="O20" i="117"/>
  <c r="K112" i="117"/>
  <c r="K115" i="117" s="1"/>
  <c r="K423" i="117"/>
  <c r="K426" i="117" s="1"/>
  <c r="O473" i="117"/>
  <c r="K300" i="117"/>
  <c r="L476" i="117"/>
  <c r="K431" i="117"/>
  <c r="K468" i="117"/>
  <c r="K471" i="117" s="1"/>
  <c r="K398" i="117"/>
  <c r="K401" i="117" s="1"/>
  <c r="O401" i="117"/>
  <c r="K383" i="117"/>
  <c r="K386" i="117" s="1"/>
  <c r="K446" i="117"/>
  <c r="K97" i="117"/>
  <c r="K100" i="117" s="1"/>
  <c r="O100" i="117"/>
  <c r="O65" i="117"/>
  <c r="K62" i="117"/>
  <c r="K65" i="117" s="1"/>
  <c r="W481" i="117"/>
  <c r="L295" i="117"/>
  <c r="L478" i="117"/>
  <c r="L481" i="117" s="1"/>
  <c r="O346" i="117"/>
  <c r="O294" i="117"/>
  <c r="K391" i="117"/>
  <c r="O475" i="117"/>
  <c r="K340" i="117"/>
  <c r="K475" i="117" s="1"/>
  <c r="K212" i="117"/>
  <c r="K215" i="117" s="1"/>
  <c r="K27" i="117"/>
  <c r="K30" i="117" s="1"/>
  <c r="K107" i="117"/>
  <c r="K110" i="117" s="1"/>
  <c r="N481" i="117"/>
  <c r="O456" i="117"/>
  <c r="K378" i="117"/>
  <c r="K381" i="117" s="1"/>
  <c r="O381" i="117"/>
  <c r="O356" i="117"/>
  <c r="K353" i="117"/>
  <c r="K356" i="117" s="1"/>
  <c r="O446" i="117"/>
  <c r="O416" i="117"/>
  <c r="K152" i="117"/>
  <c r="K155" i="117" s="1"/>
  <c r="O391" i="117"/>
  <c r="O341" i="117"/>
  <c r="O255" i="117"/>
  <c r="K132" i="117"/>
  <c r="K135" i="117" s="1"/>
  <c r="K52" i="117"/>
  <c r="K55" i="117" s="1"/>
  <c r="S478" i="117"/>
  <c r="S295" i="117"/>
  <c r="S480" i="117"/>
  <c r="K480" i="117" l="1"/>
  <c r="O476" i="117"/>
  <c r="O333" i="117"/>
  <c r="K341" i="117"/>
  <c r="I657" i="119"/>
  <c r="H13" i="119"/>
  <c r="H657" i="119" s="1"/>
  <c r="K303" i="117"/>
  <c r="K330" i="117"/>
  <c r="K333" i="117" s="1"/>
  <c r="K292" i="117"/>
  <c r="K20" i="117"/>
  <c r="K473" i="117"/>
  <c r="K476" i="117" s="1"/>
  <c r="O480" i="117"/>
  <c r="O478" i="117"/>
  <c r="O481" i="117" s="1"/>
  <c r="O295" i="117"/>
  <c r="S481" i="117"/>
  <c r="K478" i="117" l="1"/>
  <c r="K481" i="117" s="1"/>
  <c r="K295" i="117"/>
  <c r="E58" i="116" l="1"/>
  <c r="E56" i="116"/>
  <c r="D56" i="116"/>
  <c r="E53" i="116"/>
  <c r="D53" i="116"/>
  <c r="E49" i="116"/>
  <c r="E48" i="116"/>
  <c r="D48" i="116"/>
  <c r="F45" i="116"/>
  <c r="E44" i="116"/>
  <c r="D44" i="116"/>
  <c r="E43" i="116"/>
  <c r="D43" i="116"/>
  <c r="E42" i="116"/>
  <c r="D42" i="116"/>
  <c r="E41" i="116"/>
  <c r="D41" i="116"/>
  <c r="D40" i="116" s="1"/>
  <c r="D39" i="116" s="1"/>
  <c r="F32" i="116"/>
  <c r="F31" i="116" s="1"/>
  <c r="E31" i="116"/>
  <c r="D31" i="116"/>
  <c r="D30" i="116"/>
  <c r="D58" i="116" s="1"/>
  <c r="F29" i="116"/>
  <c r="F28" i="116"/>
  <c r="F27" i="116" s="1"/>
  <c r="E27" i="116"/>
  <c r="E26" i="116" s="1"/>
  <c r="D27" i="116"/>
  <c r="D49" i="116" s="1"/>
  <c r="F23" i="116"/>
  <c r="F44" i="116" s="1"/>
  <c r="F22" i="116"/>
  <c r="F21" i="116" s="1"/>
  <c r="E21" i="116"/>
  <c r="E54" i="116" s="1"/>
  <c r="D21" i="116"/>
  <c r="F20" i="116"/>
  <c r="F43" i="116" s="1"/>
  <c r="F19" i="116"/>
  <c r="E18" i="116"/>
  <c r="E60" i="116" s="1"/>
  <c r="D18" i="116"/>
  <c r="D60" i="116" s="1"/>
  <c r="F17" i="116"/>
  <c r="F15" i="116" s="1"/>
  <c r="F16" i="116"/>
  <c r="F41" i="116" s="1"/>
  <c r="E15" i="116"/>
  <c r="D15" i="116"/>
  <c r="D14" i="116" s="1"/>
  <c r="D13" i="116"/>
  <c r="F13" i="116" s="1"/>
  <c r="F11" i="116" s="1"/>
  <c r="F12" i="116"/>
  <c r="F48" i="116" s="1"/>
  <c r="E11" i="116"/>
  <c r="E37" i="116" s="1"/>
  <c r="D11" i="116"/>
  <c r="D24" i="116" s="1"/>
  <c r="D52" i="116" l="1"/>
  <c r="F18" i="116"/>
  <c r="F60" i="116" s="1"/>
  <c r="E33" i="116"/>
  <c r="D54" i="116"/>
  <c r="F56" i="116"/>
  <c r="E40" i="116"/>
  <c r="E39" i="116" s="1"/>
  <c r="F14" i="116"/>
  <c r="F24" i="116" s="1"/>
  <c r="E14" i="116"/>
  <c r="E24" i="116" s="1"/>
  <c r="E35" i="116" s="1"/>
  <c r="E50" i="116"/>
  <c r="F52" i="116"/>
  <c r="F49" i="116"/>
  <c r="D55" i="116"/>
  <c r="D57" i="116" s="1"/>
  <c r="D59" i="116" s="1"/>
  <c r="D63" i="116" s="1"/>
  <c r="F50" i="116"/>
  <c r="D50" i="116"/>
  <c r="F54" i="116"/>
  <c r="F42" i="116"/>
  <c r="F40" i="116" s="1"/>
  <c r="F39" i="116" s="1"/>
  <c r="D26" i="116"/>
  <c r="E52" i="116"/>
  <c r="E55" i="116" s="1"/>
  <c r="E57" i="116" s="1"/>
  <c r="E59" i="116" s="1"/>
  <c r="E63" i="116" s="1"/>
  <c r="F53" i="116"/>
  <c r="F30" i="116"/>
  <c r="F58" i="116" s="1"/>
  <c r="F26" i="116" l="1"/>
  <c r="D37" i="116"/>
  <c r="D33" i="116"/>
  <c r="D35" i="116" s="1"/>
  <c r="F55" i="116"/>
  <c r="F57" i="116" s="1"/>
  <c r="F59" i="116" s="1"/>
  <c r="F63" i="116" s="1"/>
  <c r="F33" i="116" l="1"/>
  <c r="F35" i="116" s="1"/>
  <c r="F37" i="116"/>
  <c r="J413" i="115"/>
  <c r="I412" i="115"/>
  <c r="K411" i="115"/>
  <c r="K413" i="115" s="1"/>
  <c r="J407" i="115"/>
  <c r="I406" i="115"/>
  <c r="K405" i="115"/>
  <c r="K407" i="115" s="1"/>
  <c r="J401" i="115"/>
  <c r="I400" i="115"/>
  <c r="K399" i="115"/>
  <c r="K401" i="115" s="1"/>
  <c r="K391" i="115"/>
  <c r="J391" i="115"/>
  <c r="H391" i="115"/>
  <c r="G391" i="115"/>
  <c r="I390" i="115"/>
  <c r="I389" i="115"/>
  <c r="I391" i="115" s="1"/>
  <c r="K388" i="115"/>
  <c r="J388" i="115"/>
  <c r="H388" i="115"/>
  <c r="G388" i="115"/>
  <c r="I387" i="115"/>
  <c r="I386" i="115"/>
  <c r="I388" i="115" s="1"/>
  <c r="K385" i="115"/>
  <c r="J385" i="115"/>
  <c r="H385" i="115"/>
  <c r="G385" i="115"/>
  <c r="I384" i="115"/>
  <c r="I383" i="115"/>
  <c r="I385" i="115" s="1"/>
  <c r="K382" i="115"/>
  <c r="J382" i="115"/>
  <c r="H382" i="115"/>
  <c r="G382" i="115"/>
  <c r="I381" i="115"/>
  <c r="I380" i="115"/>
  <c r="K379" i="115"/>
  <c r="J379" i="115"/>
  <c r="H379" i="115"/>
  <c r="G379" i="115"/>
  <c r="I378" i="115"/>
  <c r="I377" i="115"/>
  <c r="I379" i="115" s="1"/>
  <c r="K376" i="115"/>
  <c r="J376" i="115"/>
  <c r="H376" i="115"/>
  <c r="G376" i="115"/>
  <c r="I375" i="115"/>
  <c r="I374" i="115"/>
  <c r="I376" i="115" s="1"/>
  <c r="K373" i="115"/>
  <c r="J373" i="115"/>
  <c r="H373" i="115"/>
  <c r="G373" i="115"/>
  <c r="I372" i="115"/>
  <c r="I371" i="115"/>
  <c r="I373" i="115" s="1"/>
  <c r="K370" i="115"/>
  <c r="J370" i="115"/>
  <c r="H370" i="115"/>
  <c r="G370" i="115"/>
  <c r="I369" i="115"/>
  <c r="I368" i="115"/>
  <c r="K367" i="115"/>
  <c r="J367" i="115"/>
  <c r="H367" i="115"/>
  <c r="G367" i="115"/>
  <c r="I366" i="115"/>
  <c r="I365" i="115"/>
  <c r="J364" i="115"/>
  <c r="I363" i="115"/>
  <c r="K362" i="115"/>
  <c r="K364" i="115" s="1"/>
  <c r="H362" i="115"/>
  <c r="H364" i="115" s="1"/>
  <c r="G362" i="115"/>
  <c r="G364" i="115" s="1"/>
  <c r="K361" i="115"/>
  <c r="J361" i="115"/>
  <c r="H361" i="115"/>
  <c r="G361" i="115"/>
  <c r="I360" i="115"/>
  <c r="I357" i="115" s="1"/>
  <c r="I359" i="115"/>
  <c r="K357" i="115"/>
  <c r="J357" i="115"/>
  <c r="H357" i="115"/>
  <c r="G357" i="115"/>
  <c r="J356" i="115"/>
  <c r="J358" i="115" s="1"/>
  <c r="H356" i="115"/>
  <c r="K355" i="115"/>
  <c r="J355" i="115"/>
  <c r="H355" i="115"/>
  <c r="G355" i="115"/>
  <c r="I354" i="115"/>
  <c r="I351" i="115" s="1"/>
  <c r="I353" i="115"/>
  <c r="K352" i="115"/>
  <c r="K351" i="115"/>
  <c r="J351" i="115"/>
  <c r="H351" i="115"/>
  <c r="H352" i="115" s="1"/>
  <c r="G351" i="115"/>
  <c r="G352" i="115" s="1"/>
  <c r="K350" i="115"/>
  <c r="J350" i="115"/>
  <c r="J352" i="115" s="1"/>
  <c r="I350" i="115"/>
  <c r="I352" i="115" s="1"/>
  <c r="H350" i="115"/>
  <c r="G350" i="115"/>
  <c r="K349" i="115"/>
  <c r="J349" i="115"/>
  <c r="H349" i="115"/>
  <c r="G349" i="115"/>
  <c r="I348" i="115"/>
  <c r="I342" i="115" s="1"/>
  <c r="I347" i="115"/>
  <c r="K346" i="115"/>
  <c r="J346" i="115"/>
  <c r="H346" i="115"/>
  <c r="G346" i="115"/>
  <c r="I345" i="115"/>
  <c r="I344" i="115"/>
  <c r="K342" i="115"/>
  <c r="J342" i="115"/>
  <c r="H342" i="115"/>
  <c r="G342" i="115"/>
  <c r="K341" i="115"/>
  <c r="J341" i="115"/>
  <c r="H341" i="115"/>
  <c r="H343" i="115" s="1"/>
  <c r="G341" i="115"/>
  <c r="G343" i="115" s="1"/>
  <c r="K340" i="115"/>
  <c r="J340" i="115"/>
  <c r="H340" i="115"/>
  <c r="G340" i="115"/>
  <c r="I339" i="115"/>
  <c r="I338" i="115"/>
  <c r="I335" i="115" s="1"/>
  <c r="K336" i="115"/>
  <c r="J336" i="115"/>
  <c r="I336" i="115"/>
  <c r="H336" i="115"/>
  <c r="G336" i="115"/>
  <c r="K335" i="115"/>
  <c r="J335" i="115"/>
  <c r="J337" i="115" s="1"/>
  <c r="H335" i="115"/>
  <c r="G335" i="115"/>
  <c r="G337" i="115" s="1"/>
  <c r="K334" i="115"/>
  <c r="J334" i="115"/>
  <c r="H334" i="115"/>
  <c r="G334" i="115"/>
  <c r="I333" i="115"/>
  <c r="I332" i="115"/>
  <c r="I329" i="115" s="1"/>
  <c r="I331" i="115" s="1"/>
  <c r="K330" i="115"/>
  <c r="J330" i="115"/>
  <c r="I330" i="115"/>
  <c r="H330" i="115"/>
  <c r="G330" i="115"/>
  <c r="K329" i="115"/>
  <c r="J329" i="115"/>
  <c r="H329" i="115"/>
  <c r="H331" i="115" s="1"/>
  <c r="G329" i="115"/>
  <c r="K328" i="115"/>
  <c r="J328" i="115"/>
  <c r="H328" i="115"/>
  <c r="G328" i="115"/>
  <c r="I327" i="115"/>
  <c r="I326" i="115"/>
  <c r="I323" i="115" s="1"/>
  <c r="K324" i="115"/>
  <c r="J324" i="115"/>
  <c r="I324" i="115"/>
  <c r="H324" i="115"/>
  <c r="G324" i="115"/>
  <c r="K323" i="115"/>
  <c r="K325" i="115" s="1"/>
  <c r="J323" i="115"/>
  <c r="H323" i="115"/>
  <c r="H325" i="115" s="1"/>
  <c r="G323" i="115"/>
  <c r="G325" i="115" s="1"/>
  <c r="K322" i="115"/>
  <c r="J322" i="115"/>
  <c r="H322" i="115"/>
  <c r="G322" i="115"/>
  <c r="I321" i="115"/>
  <c r="I320" i="115"/>
  <c r="K319" i="115"/>
  <c r="J319" i="115"/>
  <c r="H319" i="115"/>
  <c r="G319" i="115"/>
  <c r="I318" i="115"/>
  <c r="I317" i="115"/>
  <c r="I319" i="115" s="1"/>
  <c r="K315" i="115"/>
  <c r="J315" i="115"/>
  <c r="H315" i="115"/>
  <c r="G315" i="115"/>
  <c r="K314" i="115"/>
  <c r="K316" i="115" s="1"/>
  <c r="J314" i="115"/>
  <c r="J316" i="115" s="1"/>
  <c r="I314" i="115"/>
  <c r="H314" i="115"/>
  <c r="G314" i="115"/>
  <c r="G316" i="115" s="1"/>
  <c r="K313" i="115"/>
  <c r="J313" i="115"/>
  <c r="H313" i="115"/>
  <c r="G313" i="115"/>
  <c r="I312" i="115"/>
  <c r="I311" i="115"/>
  <c r="I313" i="115" s="1"/>
  <c r="K310" i="115"/>
  <c r="J310" i="115"/>
  <c r="H310" i="115"/>
  <c r="G310" i="115"/>
  <c r="I309" i="115"/>
  <c r="I308" i="115"/>
  <c r="I310" i="115" s="1"/>
  <c r="K307" i="115"/>
  <c r="J307" i="115"/>
  <c r="H307" i="115"/>
  <c r="G307" i="115"/>
  <c r="I306" i="115"/>
  <c r="I305" i="115"/>
  <c r="K304" i="115"/>
  <c r="J304" i="115"/>
  <c r="H304" i="115"/>
  <c r="G304" i="115"/>
  <c r="I303" i="115"/>
  <c r="I302" i="115"/>
  <c r="K301" i="115"/>
  <c r="J301" i="115"/>
  <c r="H301" i="115"/>
  <c r="G301" i="115"/>
  <c r="I300" i="115"/>
  <c r="I299" i="115"/>
  <c r="I301" i="115" s="1"/>
  <c r="K298" i="115"/>
  <c r="J298" i="115"/>
  <c r="H298" i="115"/>
  <c r="G298" i="115"/>
  <c r="I297" i="115"/>
  <c r="I296" i="115"/>
  <c r="I298" i="115" s="1"/>
  <c r="K295" i="115"/>
  <c r="J295" i="115"/>
  <c r="H295" i="115"/>
  <c r="G295" i="115"/>
  <c r="I294" i="115"/>
  <c r="I293" i="115"/>
  <c r="K292" i="115"/>
  <c r="J292" i="115"/>
  <c r="H292" i="115"/>
  <c r="G292" i="115"/>
  <c r="I291" i="115"/>
  <c r="I290" i="115"/>
  <c r="K289" i="115"/>
  <c r="J289" i="115"/>
  <c r="H289" i="115"/>
  <c r="G289" i="115"/>
  <c r="I288" i="115"/>
  <c r="I287" i="115"/>
  <c r="I289" i="115" s="1"/>
  <c r="K286" i="115"/>
  <c r="J286" i="115"/>
  <c r="H286" i="115"/>
  <c r="G286" i="115"/>
  <c r="I285" i="115"/>
  <c r="I284" i="115"/>
  <c r="I286" i="115" s="1"/>
  <c r="K283" i="115"/>
  <c r="J283" i="115"/>
  <c r="H283" i="115"/>
  <c r="G283" i="115"/>
  <c r="I282" i="115"/>
  <c r="I281" i="115"/>
  <c r="K280" i="115"/>
  <c r="J280" i="115"/>
  <c r="H280" i="115"/>
  <c r="G280" i="115"/>
  <c r="I279" i="115"/>
  <c r="I278" i="115"/>
  <c r="K277" i="115"/>
  <c r="J277" i="115"/>
  <c r="H277" i="115"/>
  <c r="G277" i="115"/>
  <c r="I276" i="115"/>
  <c r="I275" i="115"/>
  <c r="I277" i="115" s="1"/>
  <c r="K274" i="115"/>
  <c r="J274" i="115"/>
  <c r="H274" i="115"/>
  <c r="G274" i="115"/>
  <c r="I273" i="115"/>
  <c r="I272" i="115"/>
  <c r="I274" i="115" s="1"/>
  <c r="K271" i="115"/>
  <c r="J271" i="115"/>
  <c r="H271" i="115"/>
  <c r="G271" i="115"/>
  <c r="I270" i="115"/>
  <c r="I269" i="115"/>
  <c r="K268" i="115"/>
  <c r="J268" i="115"/>
  <c r="H268" i="115"/>
  <c r="G268" i="115"/>
  <c r="I267" i="115"/>
  <c r="I266" i="115"/>
  <c r="K265" i="115"/>
  <c r="J265" i="115"/>
  <c r="H265" i="115"/>
  <c r="G265" i="115"/>
  <c r="I264" i="115"/>
  <c r="I263" i="115"/>
  <c r="I265" i="115" s="1"/>
  <c r="K262" i="115"/>
  <c r="J262" i="115"/>
  <c r="H262" i="115"/>
  <c r="G262" i="115"/>
  <c r="I261" i="115"/>
  <c r="I260" i="115"/>
  <c r="I262" i="115" s="1"/>
  <c r="K259" i="115"/>
  <c r="J259" i="115"/>
  <c r="H259" i="115"/>
  <c r="G259" i="115"/>
  <c r="I258" i="115"/>
  <c r="I257" i="115"/>
  <c r="K256" i="115"/>
  <c r="J256" i="115"/>
  <c r="H256" i="115"/>
  <c r="G256" i="115"/>
  <c r="I255" i="115"/>
  <c r="I254" i="115"/>
  <c r="K253" i="115"/>
  <c r="J253" i="115"/>
  <c r="H253" i="115"/>
  <c r="G253" i="115"/>
  <c r="I252" i="115"/>
  <c r="I251" i="115"/>
  <c r="I253" i="115" s="1"/>
  <c r="K250" i="115"/>
  <c r="J250" i="115"/>
  <c r="H250" i="115"/>
  <c r="G250" i="115"/>
  <c r="I249" i="115"/>
  <c r="I248" i="115"/>
  <c r="I250" i="115" s="1"/>
  <c r="K247" i="115"/>
  <c r="J247" i="115"/>
  <c r="H247" i="115"/>
  <c r="G247" i="115"/>
  <c r="I246" i="115"/>
  <c r="I245" i="115"/>
  <c r="K244" i="115"/>
  <c r="J244" i="115"/>
  <c r="H244" i="115"/>
  <c r="G244" i="115"/>
  <c r="I243" i="115"/>
  <c r="I242" i="115"/>
  <c r="K241" i="115"/>
  <c r="J241" i="115"/>
  <c r="H241" i="115"/>
  <c r="G241" i="115"/>
  <c r="I240" i="115"/>
  <c r="I239" i="115"/>
  <c r="I241" i="115" s="1"/>
  <c r="K238" i="115"/>
  <c r="J238" i="115"/>
  <c r="H238" i="115"/>
  <c r="G238" i="115"/>
  <c r="I237" i="115"/>
  <c r="I236" i="115"/>
  <c r="I238" i="115" s="1"/>
  <c r="K235" i="115"/>
  <c r="J235" i="115"/>
  <c r="H235" i="115"/>
  <c r="G235" i="115"/>
  <c r="I234" i="115"/>
  <c r="I233" i="115"/>
  <c r="K232" i="115"/>
  <c r="J232" i="115"/>
  <c r="H232" i="115"/>
  <c r="G232" i="115"/>
  <c r="I231" i="115"/>
  <c r="I230" i="115"/>
  <c r="K229" i="115"/>
  <c r="J229" i="115"/>
  <c r="H229" i="115"/>
  <c r="G229" i="115"/>
  <c r="I228" i="115"/>
  <c r="I227" i="115"/>
  <c r="I229" i="115" s="1"/>
  <c r="K226" i="115"/>
  <c r="J226" i="115"/>
  <c r="H226" i="115"/>
  <c r="G226" i="115"/>
  <c r="I225" i="115"/>
  <c r="I224" i="115"/>
  <c r="K222" i="115"/>
  <c r="K394" i="115" s="1"/>
  <c r="J222" i="115"/>
  <c r="H222" i="115"/>
  <c r="G222" i="115"/>
  <c r="K221" i="115"/>
  <c r="J221" i="115"/>
  <c r="H221" i="115"/>
  <c r="G221" i="115"/>
  <c r="K213" i="115"/>
  <c r="J213" i="115"/>
  <c r="G213" i="115"/>
  <c r="I212" i="115"/>
  <c r="I213" i="115" s="1"/>
  <c r="I211" i="115"/>
  <c r="K209" i="115"/>
  <c r="J209" i="115"/>
  <c r="G209" i="115"/>
  <c r="K208" i="115"/>
  <c r="K210" i="115" s="1"/>
  <c r="J208" i="115"/>
  <c r="J210" i="115" s="1"/>
  <c r="I208" i="115"/>
  <c r="H208" i="115"/>
  <c r="G208" i="115"/>
  <c r="G210" i="115" s="1"/>
  <c r="K207" i="115"/>
  <c r="J207" i="115"/>
  <c r="G207" i="115"/>
  <c r="I206" i="115"/>
  <c r="I205" i="115"/>
  <c r="I207" i="115" s="1"/>
  <c r="K204" i="115"/>
  <c r="J204" i="115"/>
  <c r="G204" i="115"/>
  <c r="I203" i="115"/>
  <c r="I202" i="115"/>
  <c r="K201" i="115"/>
  <c r="J201" i="115"/>
  <c r="G201" i="115"/>
  <c r="I200" i="115"/>
  <c r="I199" i="115"/>
  <c r="K197" i="115"/>
  <c r="J197" i="115"/>
  <c r="G197" i="115"/>
  <c r="K196" i="115"/>
  <c r="J196" i="115"/>
  <c r="H196" i="115"/>
  <c r="G196" i="115"/>
  <c r="G198" i="115" s="1"/>
  <c r="K195" i="115"/>
  <c r="J195" i="115"/>
  <c r="G195" i="115"/>
  <c r="I194" i="115"/>
  <c r="I193" i="115"/>
  <c r="I195" i="115" s="1"/>
  <c r="K192" i="115"/>
  <c r="J192" i="115"/>
  <c r="G192" i="115"/>
  <c r="I191" i="115"/>
  <c r="I192" i="115" s="1"/>
  <c r="I190" i="115"/>
  <c r="K189" i="115"/>
  <c r="J189" i="115"/>
  <c r="G189" i="115"/>
  <c r="I188" i="115"/>
  <c r="I189" i="115" s="1"/>
  <c r="I187" i="115"/>
  <c r="K186" i="115"/>
  <c r="J186" i="115"/>
  <c r="G186" i="115"/>
  <c r="I185" i="115"/>
  <c r="I186" i="115" s="1"/>
  <c r="I184" i="115"/>
  <c r="K183" i="115"/>
  <c r="J183" i="115"/>
  <c r="G183" i="115"/>
  <c r="I182" i="115"/>
  <c r="I181" i="115"/>
  <c r="I183" i="115" s="1"/>
  <c r="K180" i="115"/>
  <c r="J180" i="115"/>
  <c r="G180" i="115"/>
  <c r="I179" i="115"/>
  <c r="I180" i="115" s="1"/>
  <c r="I178" i="115"/>
  <c r="K177" i="115"/>
  <c r="J177" i="115"/>
  <c r="G177" i="115"/>
  <c r="I176" i="115"/>
  <c r="I175" i="115"/>
  <c r="I177" i="115" s="1"/>
  <c r="K174" i="115"/>
  <c r="J174" i="115"/>
  <c r="G174" i="115"/>
  <c r="I173" i="115"/>
  <c r="I174" i="115" s="1"/>
  <c r="I172" i="115"/>
  <c r="K171" i="115"/>
  <c r="J171" i="115"/>
  <c r="I171" i="115"/>
  <c r="G171" i="115"/>
  <c r="I170" i="115"/>
  <c r="I169" i="115"/>
  <c r="K168" i="115"/>
  <c r="J168" i="115"/>
  <c r="G168" i="115"/>
  <c r="I167" i="115"/>
  <c r="I166" i="115"/>
  <c r="K165" i="115"/>
  <c r="J165" i="115"/>
  <c r="G165" i="115"/>
  <c r="I164" i="115"/>
  <c r="I163" i="115"/>
  <c r="I165" i="115" s="1"/>
  <c r="K162" i="115"/>
  <c r="J162" i="115"/>
  <c r="G162" i="115"/>
  <c r="I161" i="115"/>
  <c r="I160" i="115"/>
  <c r="K159" i="115"/>
  <c r="J159" i="115"/>
  <c r="G159" i="115"/>
  <c r="I158" i="115"/>
  <c r="I152" i="115" s="1"/>
  <c r="I157" i="115"/>
  <c r="K156" i="115"/>
  <c r="J156" i="115"/>
  <c r="G156" i="115"/>
  <c r="I155" i="115"/>
  <c r="I156" i="115" s="1"/>
  <c r="I154" i="115"/>
  <c r="K152" i="115"/>
  <c r="J152" i="115"/>
  <c r="G152" i="115"/>
  <c r="K151" i="115"/>
  <c r="K153" i="115" s="1"/>
  <c r="J151" i="115"/>
  <c r="G151" i="115"/>
  <c r="G153" i="115" s="1"/>
  <c r="K150" i="115"/>
  <c r="J150" i="115"/>
  <c r="I150" i="115"/>
  <c r="G150" i="115"/>
  <c r="I149" i="115"/>
  <c r="I148" i="115"/>
  <c r="K147" i="115"/>
  <c r="J147" i="115"/>
  <c r="G147" i="115"/>
  <c r="I146" i="115"/>
  <c r="I147" i="115" s="1"/>
  <c r="I145" i="115"/>
  <c r="I139" i="115" s="1"/>
  <c r="K144" i="115"/>
  <c r="J144" i="115"/>
  <c r="G144" i="115"/>
  <c r="I143" i="115"/>
  <c r="I142" i="115"/>
  <c r="I144" i="115" s="1"/>
  <c r="K141" i="115"/>
  <c r="K140" i="115"/>
  <c r="J140" i="115"/>
  <c r="G140" i="115"/>
  <c r="K139" i="115"/>
  <c r="J139" i="115"/>
  <c r="G139" i="115"/>
  <c r="G141" i="115" s="1"/>
  <c r="K138" i="115"/>
  <c r="J138" i="115"/>
  <c r="G138" i="115"/>
  <c r="I137" i="115"/>
  <c r="I136" i="115"/>
  <c r="I138" i="115" s="1"/>
  <c r="K134" i="115"/>
  <c r="J134" i="115"/>
  <c r="I134" i="115"/>
  <c r="G134" i="115"/>
  <c r="K133" i="115"/>
  <c r="K135" i="115" s="1"/>
  <c r="J133" i="115"/>
  <c r="J135" i="115" s="1"/>
  <c r="I133" i="115"/>
  <c r="H133" i="115"/>
  <c r="G133" i="115"/>
  <c r="K132" i="115"/>
  <c r="J132" i="115"/>
  <c r="G132" i="115"/>
  <c r="I131" i="115"/>
  <c r="I130" i="115"/>
  <c r="I132" i="115" s="1"/>
  <c r="K129" i="115"/>
  <c r="J129" i="115"/>
  <c r="G129" i="115"/>
  <c r="I128" i="115"/>
  <c r="I127" i="115"/>
  <c r="K125" i="115"/>
  <c r="J125" i="115"/>
  <c r="I125" i="115"/>
  <c r="G125" i="115"/>
  <c r="G126" i="115" s="1"/>
  <c r="K124" i="115"/>
  <c r="J124" i="115"/>
  <c r="J126" i="115" s="1"/>
  <c r="G124" i="115"/>
  <c r="K123" i="115"/>
  <c r="J123" i="115"/>
  <c r="G123" i="115"/>
  <c r="I122" i="115"/>
  <c r="I121" i="115"/>
  <c r="I123" i="115" s="1"/>
  <c r="K120" i="115"/>
  <c r="J120" i="115"/>
  <c r="G120" i="115"/>
  <c r="I119" i="115"/>
  <c r="I118" i="115"/>
  <c r="K117" i="115"/>
  <c r="J117" i="115"/>
  <c r="G117" i="115"/>
  <c r="I116" i="115"/>
  <c r="I110" i="115" s="1"/>
  <c r="I115" i="115"/>
  <c r="K114" i="115"/>
  <c r="J114" i="115"/>
  <c r="G114" i="115"/>
  <c r="I113" i="115"/>
  <c r="I112" i="115"/>
  <c r="K110" i="115"/>
  <c r="J110" i="115"/>
  <c r="G110" i="115"/>
  <c r="K109" i="115"/>
  <c r="K111" i="115" s="1"/>
  <c r="J109" i="115"/>
  <c r="J111" i="115" s="1"/>
  <c r="G109" i="115"/>
  <c r="K108" i="115"/>
  <c r="J108" i="115"/>
  <c r="G108" i="115"/>
  <c r="I107" i="115"/>
  <c r="I106" i="115"/>
  <c r="I108" i="115" s="1"/>
  <c r="K105" i="115"/>
  <c r="J105" i="115"/>
  <c r="G105" i="115"/>
  <c r="I104" i="115"/>
  <c r="I103" i="115"/>
  <c r="I105" i="115" s="1"/>
  <c r="K102" i="115"/>
  <c r="J102" i="115"/>
  <c r="G102" i="115"/>
  <c r="I101" i="115"/>
  <c r="I95" i="115" s="1"/>
  <c r="I100" i="115"/>
  <c r="K99" i="115"/>
  <c r="J99" i="115"/>
  <c r="G99" i="115"/>
  <c r="I98" i="115"/>
  <c r="I97" i="115"/>
  <c r="K95" i="115"/>
  <c r="J95" i="115"/>
  <c r="G95" i="115"/>
  <c r="G96" i="115" s="1"/>
  <c r="K94" i="115"/>
  <c r="J94" i="115"/>
  <c r="G94" i="115"/>
  <c r="K93" i="115"/>
  <c r="J93" i="115"/>
  <c r="G93" i="115"/>
  <c r="I92" i="115"/>
  <c r="I91" i="115"/>
  <c r="I93" i="115" s="1"/>
  <c r="K90" i="115"/>
  <c r="J90" i="115"/>
  <c r="G90" i="115"/>
  <c r="I89" i="115"/>
  <c r="I88" i="115"/>
  <c r="I90" i="115" s="1"/>
  <c r="K87" i="115"/>
  <c r="J87" i="115"/>
  <c r="G87" i="115"/>
  <c r="I86" i="115"/>
  <c r="I85" i="115"/>
  <c r="I87" i="115" s="1"/>
  <c r="K84" i="115"/>
  <c r="J84" i="115"/>
  <c r="G84" i="115"/>
  <c r="I83" i="115"/>
  <c r="I80" i="115" s="1"/>
  <c r="I82" i="115"/>
  <c r="K80" i="115"/>
  <c r="J80" i="115"/>
  <c r="G80" i="115"/>
  <c r="K79" i="115"/>
  <c r="K81" i="115" s="1"/>
  <c r="J79" i="115"/>
  <c r="J81" i="115" s="1"/>
  <c r="G79" i="115"/>
  <c r="K78" i="115"/>
  <c r="J78" i="115"/>
  <c r="G78" i="115"/>
  <c r="I77" i="115"/>
  <c r="I76" i="115"/>
  <c r="J75" i="115"/>
  <c r="K74" i="115"/>
  <c r="J74" i="115"/>
  <c r="I74" i="115"/>
  <c r="G74" i="115"/>
  <c r="K73" i="115"/>
  <c r="J73" i="115"/>
  <c r="G73" i="115"/>
  <c r="G75" i="115" s="1"/>
  <c r="K72" i="115"/>
  <c r="J72" i="115"/>
  <c r="G72" i="115"/>
  <c r="I71" i="115"/>
  <c r="I70" i="115"/>
  <c r="K69" i="115"/>
  <c r="J69" i="115"/>
  <c r="G69" i="115"/>
  <c r="I68" i="115"/>
  <c r="I67" i="115"/>
  <c r="K66" i="115"/>
  <c r="J66" i="115"/>
  <c r="G66" i="115"/>
  <c r="I65" i="115"/>
  <c r="I64" i="115"/>
  <c r="K62" i="115"/>
  <c r="J62" i="115"/>
  <c r="G62" i="115"/>
  <c r="K61" i="115"/>
  <c r="J61" i="115"/>
  <c r="J63" i="115" s="1"/>
  <c r="G61" i="115"/>
  <c r="K60" i="115"/>
  <c r="J60" i="115"/>
  <c r="G60" i="115"/>
  <c r="I59" i="115"/>
  <c r="I58" i="115"/>
  <c r="I60" i="115" s="1"/>
  <c r="K57" i="115"/>
  <c r="J57" i="115"/>
  <c r="G57" i="115"/>
  <c r="I56" i="115"/>
  <c r="I55" i="115"/>
  <c r="I57" i="115" s="1"/>
  <c r="K54" i="115"/>
  <c r="J54" i="115"/>
  <c r="G54" i="115"/>
  <c r="I53" i="115"/>
  <c r="I52" i="115"/>
  <c r="I54" i="115" s="1"/>
  <c r="K51" i="115"/>
  <c r="J51" i="115"/>
  <c r="G51" i="115"/>
  <c r="I50" i="115"/>
  <c r="I49" i="115"/>
  <c r="K48" i="115"/>
  <c r="J48" i="115"/>
  <c r="G48" i="115"/>
  <c r="I47" i="115"/>
  <c r="I46" i="115"/>
  <c r="I48" i="115" s="1"/>
  <c r="K45" i="115"/>
  <c r="J45" i="115"/>
  <c r="G45" i="115"/>
  <c r="I44" i="115"/>
  <c r="I43" i="115"/>
  <c r="K42" i="115"/>
  <c r="J42" i="115"/>
  <c r="G42" i="115"/>
  <c r="I41" i="115"/>
  <c r="I40" i="115"/>
  <c r="K39" i="115"/>
  <c r="J39" i="115"/>
  <c r="G39" i="115"/>
  <c r="I38" i="115"/>
  <c r="I37" i="115"/>
  <c r="K36" i="115"/>
  <c r="J36" i="115"/>
  <c r="G36" i="115"/>
  <c r="I35" i="115"/>
  <c r="I34" i="115"/>
  <c r="I36" i="115" s="1"/>
  <c r="K33" i="115"/>
  <c r="J33" i="115"/>
  <c r="G33" i="115"/>
  <c r="I32" i="115"/>
  <c r="I31" i="115"/>
  <c r="I33" i="115" s="1"/>
  <c r="K30" i="115"/>
  <c r="J30" i="115"/>
  <c r="G30" i="115"/>
  <c r="I29" i="115"/>
  <c r="I28" i="115"/>
  <c r="I30" i="115" s="1"/>
  <c r="G28" i="115"/>
  <c r="K26" i="115"/>
  <c r="J26" i="115"/>
  <c r="G26" i="115"/>
  <c r="K25" i="115"/>
  <c r="K27" i="115" s="1"/>
  <c r="J25" i="115"/>
  <c r="G25" i="115"/>
  <c r="K24" i="115"/>
  <c r="J24" i="115"/>
  <c r="I24" i="115"/>
  <c r="G24" i="115"/>
  <c r="I23" i="115"/>
  <c r="I22" i="115"/>
  <c r="K21" i="115"/>
  <c r="K20" i="115"/>
  <c r="J20" i="115"/>
  <c r="I20" i="115"/>
  <c r="G20" i="115"/>
  <c r="K19" i="115"/>
  <c r="J19" i="115"/>
  <c r="I19" i="115"/>
  <c r="I21" i="115" s="1"/>
  <c r="G19" i="115"/>
  <c r="G273" i="114"/>
  <c r="F272" i="114"/>
  <c r="F271" i="114" s="1"/>
  <c r="E272" i="114"/>
  <c r="E271" i="114" s="1"/>
  <c r="G270" i="114"/>
  <c r="G269" i="114"/>
  <c r="G268" i="114"/>
  <c r="G267" i="114"/>
  <c r="G266" i="114"/>
  <c r="F265" i="114"/>
  <c r="E265" i="114"/>
  <c r="E264" i="114" s="1"/>
  <c r="G263" i="114"/>
  <c r="G262" i="114"/>
  <c r="G261" i="114"/>
  <c r="G260" i="114"/>
  <c r="G259" i="114"/>
  <c r="G258" i="114"/>
  <c r="G257" i="114"/>
  <c r="G256" i="114"/>
  <c r="G255" i="114"/>
  <c r="G254" i="114"/>
  <c r="F253" i="114"/>
  <c r="G253" i="114" s="1"/>
  <c r="E253" i="114"/>
  <c r="G252" i="114"/>
  <c r="G251" i="114"/>
  <c r="G250" i="114"/>
  <c r="G249" i="114"/>
  <c r="G248" i="114"/>
  <c r="G247" i="114"/>
  <c r="G246" i="114"/>
  <c r="G245" i="114"/>
  <c r="G244" i="114"/>
  <c r="G243" i="114"/>
  <c r="G242" i="114"/>
  <c r="G241" i="114"/>
  <c r="G240" i="114"/>
  <c r="G239" i="114"/>
  <c r="G238" i="114"/>
  <c r="F237" i="114"/>
  <c r="E237" i="114"/>
  <c r="G237" i="114" s="1"/>
  <c r="G236" i="114"/>
  <c r="F235" i="114"/>
  <c r="E235" i="114"/>
  <c r="G234" i="114"/>
  <c r="F233" i="114"/>
  <c r="E233" i="114"/>
  <c r="G233" i="114" s="1"/>
  <c r="G232" i="114"/>
  <c r="G231" i="114"/>
  <c r="F230" i="114"/>
  <c r="E230" i="114"/>
  <c r="G230" i="114" s="1"/>
  <c r="G229" i="114"/>
  <c r="F228" i="114"/>
  <c r="F227" i="114" s="1"/>
  <c r="E228" i="114"/>
  <c r="G226" i="114"/>
  <c r="G225" i="114"/>
  <c r="G224" i="114"/>
  <c r="G223" i="114"/>
  <c r="G222" i="114"/>
  <c r="G221" i="114"/>
  <c r="G220" i="114"/>
  <c r="G219" i="114"/>
  <c r="G218" i="114"/>
  <c r="F217" i="114"/>
  <c r="F216" i="114" s="1"/>
  <c r="E217" i="114"/>
  <c r="E216" i="114"/>
  <c r="G215" i="114"/>
  <c r="F214" i="114"/>
  <c r="F213" i="114" s="1"/>
  <c r="E214" i="114"/>
  <c r="E213" i="114" s="1"/>
  <c r="G212" i="114"/>
  <c r="F211" i="114"/>
  <c r="E211" i="114"/>
  <c r="G210" i="114"/>
  <c r="G209" i="114"/>
  <c r="G208" i="114"/>
  <c r="G207" i="114"/>
  <c r="G206" i="114"/>
  <c r="G205" i="114"/>
  <c r="G204" i="114"/>
  <c r="G203" i="114"/>
  <c r="G202" i="114"/>
  <c r="G201" i="114"/>
  <c r="G200" i="114"/>
  <c r="F199" i="114"/>
  <c r="E199" i="114"/>
  <c r="G197" i="114"/>
  <c r="G196" i="114"/>
  <c r="G195" i="114"/>
  <c r="G194" i="114"/>
  <c r="G193" i="114"/>
  <c r="G192" i="114"/>
  <c r="G191" i="114"/>
  <c r="G190" i="114"/>
  <c r="G189" i="114"/>
  <c r="G188" i="114"/>
  <c r="G187" i="114"/>
  <c r="G186" i="114"/>
  <c r="G185" i="114"/>
  <c r="G184" i="114"/>
  <c r="F183" i="114"/>
  <c r="F182" i="114" s="1"/>
  <c r="E183" i="114"/>
  <c r="E182" i="114" s="1"/>
  <c r="G182" i="114" s="1"/>
  <c r="G181" i="114"/>
  <c r="G180" i="114"/>
  <c r="G179" i="114"/>
  <c r="G178" i="114"/>
  <c r="G177" i="114"/>
  <c r="G176" i="114"/>
  <c r="G175" i="114"/>
  <c r="G174" i="114"/>
  <c r="G173" i="114"/>
  <c r="G172" i="114"/>
  <c r="G171" i="114"/>
  <c r="G170" i="114"/>
  <c r="G169" i="114"/>
  <c r="G168" i="114"/>
  <c r="G167" i="114"/>
  <c r="G166" i="114"/>
  <c r="G165" i="114"/>
  <c r="G164" i="114"/>
  <c r="G163" i="114"/>
  <c r="G162" i="114"/>
  <c r="G161" i="114"/>
  <c r="G160" i="114"/>
  <c r="G159" i="114"/>
  <c r="G158" i="114"/>
  <c r="G157" i="114"/>
  <c r="G156" i="114"/>
  <c r="G155" i="114"/>
  <c r="G154" i="114"/>
  <c r="G153" i="114"/>
  <c r="G152" i="114"/>
  <c r="G151" i="114"/>
  <c r="F150" i="114"/>
  <c r="F149" i="114" s="1"/>
  <c r="E150" i="114"/>
  <c r="G148" i="114"/>
  <c r="G147" i="114"/>
  <c r="G146" i="114"/>
  <c r="G145" i="114"/>
  <c r="G144" i="114"/>
  <c r="G143" i="114"/>
  <c r="G142" i="114"/>
  <c r="G141" i="114"/>
  <c r="G140" i="114"/>
  <c r="G139" i="114"/>
  <c r="G138" i="114"/>
  <c r="G137" i="114"/>
  <c r="G136" i="114"/>
  <c r="G135" i="114"/>
  <c r="G134" i="114"/>
  <c r="G133" i="114"/>
  <c r="G132" i="114"/>
  <c r="G131" i="114"/>
  <c r="G130" i="114"/>
  <c r="G129" i="114"/>
  <c r="F128" i="114"/>
  <c r="E128" i="114"/>
  <c r="G127" i="114"/>
  <c r="F126" i="114"/>
  <c r="E126" i="114"/>
  <c r="E125" i="114" s="1"/>
  <c r="G124" i="114"/>
  <c r="G123" i="114"/>
  <c r="F122" i="114"/>
  <c r="F114" i="114" s="1"/>
  <c r="E122" i="114"/>
  <c r="G121" i="114"/>
  <c r="G120" i="114"/>
  <c r="G119" i="114"/>
  <c r="F118" i="114"/>
  <c r="E118" i="114"/>
  <c r="G117" i="114"/>
  <c r="G116" i="114"/>
  <c r="F115" i="114"/>
  <c r="E115" i="114"/>
  <c r="G113" i="114"/>
  <c r="G112" i="114"/>
  <c r="G111" i="114"/>
  <c r="G110" i="114"/>
  <c r="G109" i="114"/>
  <c r="G108" i="114"/>
  <c r="G107" i="114"/>
  <c r="G106" i="114"/>
  <c r="G105" i="114"/>
  <c r="G104" i="114"/>
  <c r="G103" i="114"/>
  <c r="G102" i="114"/>
  <c r="F101" i="114"/>
  <c r="E101" i="114"/>
  <c r="G100" i="114"/>
  <c r="G99" i="114"/>
  <c r="F98" i="114"/>
  <c r="E98" i="114"/>
  <c r="G96" i="114"/>
  <c r="F95" i="114"/>
  <c r="F94" i="114" s="1"/>
  <c r="E95" i="114"/>
  <c r="E94" i="114" s="1"/>
  <c r="G93" i="114"/>
  <c r="G92" i="114"/>
  <c r="G91" i="114"/>
  <c r="G90" i="114"/>
  <c r="G89" i="114"/>
  <c r="G88" i="114"/>
  <c r="G87" i="114"/>
  <c r="G86" i="114"/>
  <c r="G85" i="114"/>
  <c r="G84" i="114"/>
  <c r="G83" i="114"/>
  <c r="G82" i="114"/>
  <c r="G81" i="114"/>
  <c r="G80" i="114"/>
  <c r="G79" i="114"/>
  <c r="G78" i="114"/>
  <c r="G77" i="114"/>
  <c r="G76" i="114"/>
  <c r="G75" i="114"/>
  <c r="G74" i="114"/>
  <c r="G73" i="114"/>
  <c r="G72" i="114"/>
  <c r="G71" i="114"/>
  <c r="G70" i="114"/>
  <c r="G69" i="114"/>
  <c r="G68" i="114"/>
  <c r="G67" i="114"/>
  <c r="G66" i="114"/>
  <c r="G65" i="114"/>
  <c r="F64" i="114"/>
  <c r="F63" i="114" s="1"/>
  <c r="E64" i="114"/>
  <c r="E63" i="114" s="1"/>
  <c r="G62" i="114"/>
  <c r="F61" i="114"/>
  <c r="F60" i="114" s="1"/>
  <c r="E61" i="114"/>
  <c r="E60" i="114" s="1"/>
  <c r="G59" i="114"/>
  <c r="F58" i="114"/>
  <c r="E58" i="114"/>
  <c r="G57" i="114"/>
  <c r="G56" i="114"/>
  <c r="F55" i="114"/>
  <c r="E55" i="114"/>
  <c r="G54" i="114"/>
  <c r="F53" i="114"/>
  <c r="E53" i="114"/>
  <c r="G51" i="114"/>
  <c r="G50" i="114"/>
  <c r="G49" i="114"/>
  <c r="G48" i="114"/>
  <c r="G47" i="114"/>
  <c r="G46" i="114"/>
  <c r="G45" i="114"/>
  <c r="G44" i="114"/>
  <c r="G43" i="114"/>
  <c r="G42" i="114"/>
  <c r="G41" i="114"/>
  <c r="G40" i="114"/>
  <c r="G39" i="114"/>
  <c r="G38" i="114"/>
  <c r="G37" i="114"/>
  <c r="G36" i="114"/>
  <c r="G35" i="114"/>
  <c r="G34" i="114"/>
  <c r="G33" i="114"/>
  <c r="G32" i="114"/>
  <c r="G31" i="114"/>
  <c r="G30" i="114"/>
  <c r="G29" i="114"/>
  <c r="G28" i="114"/>
  <c r="G27" i="114"/>
  <c r="G26" i="114"/>
  <c r="G25" i="114"/>
  <c r="G24" i="114"/>
  <c r="G23" i="114"/>
  <c r="F22" i="114"/>
  <c r="E22" i="114"/>
  <c r="E21" i="114" s="1"/>
  <c r="G20" i="114"/>
  <c r="G19" i="114"/>
  <c r="F18" i="114"/>
  <c r="E18" i="114"/>
  <c r="E17" i="114" s="1"/>
  <c r="G16" i="114"/>
  <c r="G15" i="114"/>
  <c r="G14" i="114"/>
  <c r="G13" i="114"/>
  <c r="F12" i="114"/>
  <c r="F11" i="114" s="1"/>
  <c r="E12" i="114"/>
  <c r="E11" i="114" s="1"/>
  <c r="P406" i="113"/>
  <c r="O406" i="113"/>
  <c r="N406" i="113"/>
  <c r="L406" i="113"/>
  <c r="K406" i="113"/>
  <c r="J406" i="113"/>
  <c r="I406" i="113"/>
  <c r="H406" i="113"/>
  <c r="G406" i="113"/>
  <c r="M405" i="113"/>
  <c r="F405" i="113"/>
  <c r="F402" i="113" s="1"/>
  <c r="M404" i="113"/>
  <c r="F404" i="113"/>
  <c r="F406" i="113" s="1"/>
  <c r="E404" i="113"/>
  <c r="P403" i="113"/>
  <c r="N403" i="113"/>
  <c r="P402" i="113"/>
  <c r="O402" i="113"/>
  <c r="N402" i="113"/>
  <c r="M402" i="113"/>
  <c r="L402" i="113"/>
  <c r="K402" i="113"/>
  <c r="J402" i="113"/>
  <c r="I402" i="113"/>
  <c r="H402" i="113"/>
  <c r="G402" i="113"/>
  <c r="P401" i="113"/>
  <c r="O401" i="113"/>
  <c r="N401" i="113"/>
  <c r="L401" i="113"/>
  <c r="L403" i="113" s="1"/>
  <c r="K401" i="113"/>
  <c r="J401" i="113"/>
  <c r="I401" i="113"/>
  <c r="H401" i="113"/>
  <c r="H403" i="113" s="1"/>
  <c r="G401" i="113"/>
  <c r="F401" i="113"/>
  <c r="F403" i="113" s="1"/>
  <c r="P400" i="113"/>
  <c r="O400" i="113"/>
  <c r="L400" i="113"/>
  <c r="J400" i="113"/>
  <c r="I400" i="113"/>
  <c r="G400" i="113"/>
  <c r="M399" i="113"/>
  <c r="H399" i="113"/>
  <c r="H400" i="113" s="1"/>
  <c r="F399" i="113"/>
  <c r="O398" i="113"/>
  <c r="O395" i="113" s="1"/>
  <c r="N398" i="113"/>
  <c r="K398" i="113"/>
  <c r="K395" i="113" s="1"/>
  <c r="F398" i="113"/>
  <c r="H397" i="113"/>
  <c r="P396" i="113"/>
  <c r="O396" i="113"/>
  <c r="N396" i="113"/>
  <c r="M396" i="113"/>
  <c r="L396" i="113"/>
  <c r="K396" i="113"/>
  <c r="J396" i="113"/>
  <c r="I396" i="113"/>
  <c r="H396" i="113"/>
  <c r="G396" i="113"/>
  <c r="P395" i="113"/>
  <c r="P397" i="113" s="1"/>
  <c r="L395" i="113"/>
  <c r="L397" i="113" s="1"/>
  <c r="J395" i="113"/>
  <c r="J397" i="113" s="1"/>
  <c r="I395" i="113"/>
  <c r="H395" i="113"/>
  <c r="G395" i="113"/>
  <c r="F395" i="113"/>
  <c r="P394" i="113"/>
  <c r="O394" i="113"/>
  <c r="N394" i="113"/>
  <c r="L394" i="113"/>
  <c r="K394" i="113"/>
  <c r="J394" i="113"/>
  <c r="I394" i="113"/>
  <c r="H394" i="113"/>
  <c r="G394" i="113"/>
  <c r="M393" i="113"/>
  <c r="M394" i="113" s="1"/>
  <c r="F393" i="113"/>
  <c r="E393" i="113" s="1"/>
  <c r="M392" i="113"/>
  <c r="K392" i="113"/>
  <c r="F392" i="113"/>
  <c r="P391" i="113"/>
  <c r="O391" i="113"/>
  <c r="N391" i="113"/>
  <c r="L391" i="113"/>
  <c r="K391" i="113"/>
  <c r="J391" i="113"/>
  <c r="H391" i="113"/>
  <c r="G391" i="113"/>
  <c r="M390" i="113"/>
  <c r="M391" i="113" s="1"/>
  <c r="I390" i="113"/>
  <c r="I363" i="113" s="1"/>
  <c r="F390" i="113"/>
  <c r="M389" i="113"/>
  <c r="F389" i="113"/>
  <c r="P388" i="113"/>
  <c r="O388" i="113"/>
  <c r="N388" i="113"/>
  <c r="M388" i="113"/>
  <c r="L388" i="113"/>
  <c r="K388" i="113"/>
  <c r="J388" i="113"/>
  <c r="I388" i="113"/>
  <c r="H388" i="113"/>
  <c r="G388" i="113"/>
  <c r="M387" i="113"/>
  <c r="F387" i="113"/>
  <c r="M386" i="113"/>
  <c r="F386" i="113"/>
  <c r="E386" i="113" s="1"/>
  <c r="P385" i="113"/>
  <c r="O385" i="113"/>
  <c r="L385" i="113"/>
  <c r="K385" i="113"/>
  <c r="J385" i="113"/>
  <c r="I385" i="113"/>
  <c r="H385" i="113"/>
  <c r="G385" i="113"/>
  <c r="M384" i="113"/>
  <c r="F384" i="113"/>
  <c r="N383" i="113"/>
  <c r="F383" i="113"/>
  <c r="E383" i="113"/>
  <c r="P382" i="113"/>
  <c r="O382" i="113"/>
  <c r="N382" i="113"/>
  <c r="L382" i="113"/>
  <c r="K382" i="113"/>
  <c r="J382" i="113"/>
  <c r="I382" i="113"/>
  <c r="H382" i="113"/>
  <c r="G382" i="113"/>
  <c r="M381" i="113"/>
  <c r="F381" i="113"/>
  <c r="E381" i="113" s="1"/>
  <c r="D381" i="113"/>
  <c r="M380" i="113"/>
  <c r="M382" i="113" s="1"/>
  <c r="F380" i="113"/>
  <c r="P379" i="113"/>
  <c r="O379" i="113"/>
  <c r="N379" i="113"/>
  <c r="L379" i="113"/>
  <c r="K379" i="113"/>
  <c r="J379" i="113"/>
  <c r="I379" i="113"/>
  <c r="H379" i="113"/>
  <c r="G379" i="113"/>
  <c r="M378" i="113"/>
  <c r="F378" i="113"/>
  <c r="E378" i="113"/>
  <c r="M377" i="113"/>
  <c r="M379" i="113" s="1"/>
  <c r="F377" i="113"/>
  <c r="F379" i="113" s="1"/>
  <c r="P376" i="113"/>
  <c r="O376" i="113"/>
  <c r="N376" i="113"/>
  <c r="L376" i="113"/>
  <c r="K376" i="113"/>
  <c r="J376" i="113"/>
  <c r="I376" i="113"/>
  <c r="H376" i="113"/>
  <c r="G376" i="113"/>
  <c r="M375" i="113"/>
  <c r="D375" i="113" s="1"/>
  <c r="F375" i="113"/>
  <c r="E375" i="113" s="1"/>
  <c r="M374" i="113"/>
  <c r="M376" i="113" s="1"/>
  <c r="F374" i="113"/>
  <c r="F376" i="113" s="1"/>
  <c r="P373" i="113"/>
  <c r="O373" i="113"/>
  <c r="N373" i="113"/>
  <c r="L373" i="113"/>
  <c r="K373" i="113"/>
  <c r="J373" i="113"/>
  <c r="I373" i="113"/>
  <c r="H373" i="113"/>
  <c r="G373" i="113"/>
  <c r="M372" i="113"/>
  <c r="F372" i="113"/>
  <c r="E372" i="113" s="1"/>
  <c r="M371" i="113"/>
  <c r="M373" i="113" s="1"/>
  <c r="F371" i="113"/>
  <c r="P370" i="113"/>
  <c r="O370" i="113"/>
  <c r="L370" i="113"/>
  <c r="K370" i="113"/>
  <c r="J370" i="113"/>
  <c r="I370" i="113"/>
  <c r="H370" i="113"/>
  <c r="G370" i="113"/>
  <c r="M369" i="113"/>
  <c r="F369" i="113"/>
  <c r="E369" i="113" s="1"/>
  <c r="D369" i="113" s="1"/>
  <c r="N368" i="113"/>
  <c r="N370" i="113" s="1"/>
  <c r="M368" i="113"/>
  <c r="F368" i="113"/>
  <c r="E368" i="113" s="1"/>
  <c r="P367" i="113"/>
  <c r="O367" i="113"/>
  <c r="N367" i="113"/>
  <c r="L367" i="113"/>
  <c r="K367" i="113"/>
  <c r="J367" i="113"/>
  <c r="I367" i="113"/>
  <c r="H367" i="113"/>
  <c r="G367" i="113"/>
  <c r="M366" i="113"/>
  <c r="D366" i="113" s="1"/>
  <c r="F366" i="113"/>
  <c r="E366" i="113" s="1"/>
  <c r="M365" i="113"/>
  <c r="F365" i="113"/>
  <c r="E365" i="113" s="1"/>
  <c r="P363" i="113"/>
  <c r="O363" i="113"/>
  <c r="N363" i="113"/>
  <c r="L363" i="113"/>
  <c r="K363" i="113"/>
  <c r="J363" i="113"/>
  <c r="H363" i="113"/>
  <c r="G363" i="113"/>
  <c r="P362" i="113"/>
  <c r="P364" i="113" s="1"/>
  <c r="O362" i="113"/>
  <c r="N362" i="113"/>
  <c r="L362" i="113"/>
  <c r="K362" i="113"/>
  <c r="K364" i="113" s="1"/>
  <c r="J362" i="113"/>
  <c r="I362" i="113"/>
  <c r="H362" i="113"/>
  <c r="G362" i="113"/>
  <c r="G364" i="113" s="1"/>
  <c r="P361" i="113"/>
  <c r="O361" i="113"/>
  <c r="L361" i="113"/>
  <c r="K361" i="113"/>
  <c r="J361" i="113"/>
  <c r="I361" i="113"/>
  <c r="H361" i="113"/>
  <c r="G361" i="113"/>
  <c r="M360" i="113"/>
  <c r="F360" i="113"/>
  <c r="E360" i="113" s="1"/>
  <c r="D360" i="113" s="1"/>
  <c r="O359" i="113"/>
  <c r="N359" i="113"/>
  <c r="F359" i="113"/>
  <c r="E359" i="113" s="1"/>
  <c r="P358" i="113"/>
  <c r="O358" i="113"/>
  <c r="N358" i="113"/>
  <c r="L358" i="113"/>
  <c r="J358" i="113"/>
  <c r="I358" i="113"/>
  <c r="H358" i="113"/>
  <c r="G358" i="113"/>
  <c r="M357" i="113"/>
  <c r="K357" i="113"/>
  <c r="K330" i="113" s="1"/>
  <c r="F357" i="113"/>
  <c r="M356" i="113"/>
  <c r="K356" i="113"/>
  <c r="F356" i="113"/>
  <c r="P355" i="113"/>
  <c r="O355" i="113"/>
  <c r="N355" i="113"/>
  <c r="M355" i="113"/>
  <c r="L355" i="113"/>
  <c r="K355" i="113"/>
  <c r="J355" i="113"/>
  <c r="I355" i="113"/>
  <c r="H355" i="113"/>
  <c r="G355" i="113"/>
  <c r="M354" i="113"/>
  <c r="F354" i="113"/>
  <c r="E354" i="113" s="1"/>
  <c r="M353" i="113"/>
  <c r="F353" i="113"/>
  <c r="E353" i="113"/>
  <c r="D353" i="113" s="1"/>
  <c r="P352" i="113"/>
  <c r="O352" i="113"/>
  <c r="N352" i="113"/>
  <c r="L352" i="113"/>
  <c r="K352" i="113"/>
  <c r="J352" i="113"/>
  <c r="I352" i="113"/>
  <c r="H352" i="113"/>
  <c r="G352" i="113"/>
  <c r="M351" i="113"/>
  <c r="F351" i="113"/>
  <c r="E351" i="113"/>
  <c r="D351" i="113" s="1"/>
  <c r="M350" i="113"/>
  <c r="F350" i="113"/>
  <c r="P349" i="113"/>
  <c r="O349" i="113"/>
  <c r="N349" i="113"/>
  <c r="L349" i="113"/>
  <c r="K349" i="113"/>
  <c r="J349" i="113"/>
  <c r="I349" i="113"/>
  <c r="H349" i="113"/>
  <c r="G349" i="113"/>
  <c r="M348" i="113"/>
  <c r="F348" i="113"/>
  <c r="M347" i="113"/>
  <c r="F347" i="113"/>
  <c r="E347" i="113" s="1"/>
  <c r="D347" i="113"/>
  <c r="P346" i="113"/>
  <c r="O346" i="113"/>
  <c r="N346" i="113"/>
  <c r="L346" i="113"/>
  <c r="K346" i="113"/>
  <c r="J346" i="113"/>
  <c r="I346" i="113"/>
  <c r="H346" i="113"/>
  <c r="G346" i="113"/>
  <c r="M345" i="113"/>
  <c r="F345" i="113"/>
  <c r="E345" i="113"/>
  <c r="D345" i="113" s="1"/>
  <c r="M344" i="113"/>
  <c r="M346" i="113" s="1"/>
  <c r="F344" i="113"/>
  <c r="P343" i="113"/>
  <c r="O343" i="113"/>
  <c r="N343" i="113"/>
  <c r="L343" i="113"/>
  <c r="K343" i="113"/>
  <c r="J343" i="113"/>
  <c r="I343" i="113"/>
  <c r="H343" i="113"/>
  <c r="G343" i="113"/>
  <c r="M342" i="113"/>
  <c r="F342" i="113"/>
  <c r="E342" i="113"/>
  <c r="M341" i="113"/>
  <c r="M343" i="113" s="1"/>
  <c r="F341" i="113"/>
  <c r="F343" i="113" s="1"/>
  <c r="P340" i="113"/>
  <c r="O340" i="113"/>
  <c r="N340" i="113"/>
  <c r="L340" i="113"/>
  <c r="K340" i="113"/>
  <c r="J340" i="113"/>
  <c r="I340" i="113"/>
  <c r="H340" i="113"/>
  <c r="G340" i="113"/>
  <c r="M339" i="113"/>
  <c r="F339" i="113"/>
  <c r="E339" i="113" s="1"/>
  <c r="M338" i="113"/>
  <c r="F338" i="113"/>
  <c r="P337" i="113"/>
  <c r="O337" i="113"/>
  <c r="N337" i="113"/>
  <c r="L337" i="113"/>
  <c r="K337" i="113"/>
  <c r="J337" i="113"/>
  <c r="I337" i="113"/>
  <c r="H337" i="113"/>
  <c r="G337" i="113"/>
  <c r="M336" i="113"/>
  <c r="F336" i="113"/>
  <c r="M335" i="113"/>
  <c r="M337" i="113" s="1"/>
  <c r="F335" i="113"/>
  <c r="E335" i="113" s="1"/>
  <c r="P334" i="113"/>
  <c r="O334" i="113"/>
  <c r="N334" i="113"/>
  <c r="L334" i="113"/>
  <c r="K334" i="113"/>
  <c r="J334" i="113"/>
  <c r="I334" i="113"/>
  <c r="H334" i="113"/>
  <c r="G334" i="113"/>
  <c r="M333" i="113"/>
  <c r="M334" i="113" s="1"/>
  <c r="F333" i="113"/>
  <c r="E333" i="113" s="1"/>
  <c r="D333" i="113" s="1"/>
  <c r="M332" i="113"/>
  <c r="F332" i="113"/>
  <c r="E332" i="113" s="1"/>
  <c r="P331" i="113"/>
  <c r="P330" i="113"/>
  <c r="O330" i="113"/>
  <c r="N330" i="113"/>
  <c r="L330" i="113"/>
  <c r="J330" i="113"/>
  <c r="I330" i="113"/>
  <c r="I331" i="113" s="1"/>
  <c r="H330" i="113"/>
  <c r="G330" i="113"/>
  <c r="P329" i="113"/>
  <c r="O329" i="113"/>
  <c r="L329" i="113"/>
  <c r="L331" i="113" s="1"/>
  <c r="J329" i="113"/>
  <c r="I329" i="113"/>
  <c r="H329" i="113"/>
  <c r="H331" i="113" s="1"/>
  <c r="G329" i="113"/>
  <c r="P328" i="113"/>
  <c r="O328" i="113"/>
  <c r="N328" i="113"/>
  <c r="L328" i="113"/>
  <c r="J328" i="113"/>
  <c r="I328" i="113"/>
  <c r="H328" i="113"/>
  <c r="G328" i="113"/>
  <c r="M327" i="113"/>
  <c r="F327" i="113"/>
  <c r="E327" i="113"/>
  <c r="D327" i="113" s="1"/>
  <c r="M326" i="113"/>
  <c r="K326" i="113"/>
  <c r="K328" i="113" s="1"/>
  <c r="F326" i="113"/>
  <c r="P325" i="113"/>
  <c r="O325" i="113"/>
  <c r="N325" i="113"/>
  <c r="L325" i="113"/>
  <c r="K325" i="113"/>
  <c r="J325" i="113"/>
  <c r="I325" i="113"/>
  <c r="H325" i="113"/>
  <c r="G325" i="113"/>
  <c r="M324" i="113"/>
  <c r="F324" i="113"/>
  <c r="M323" i="113"/>
  <c r="M320" i="113" s="1"/>
  <c r="M322" i="113" s="1"/>
  <c r="F323" i="113"/>
  <c r="E323" i="113" s="1"/>
  <c r="O322" i="113"/>
  <c r="P321" i="113"/>
  <c r="O321" i="113"/>
  <c r="N321" i="113"/>
  <c r="M321" i="113"/>
  <c r="L321" i="113"/>
  <c r="K321" i="113"/>
  <c r="K322" i="113" s="1"/>
  <c r="J321" i="113"/>
  <c r="I321" i="113"/>
  <c r="H321" i="113"/>
  <c r="G321" i="113"/>
  <c r="P320" i="113"/>
  <c r="P322" i="113" s="1"/>
  <c r="O320" i="113"/>
  <c r="N320" i="113"/>
  <c r="L320" i="113"/>
  <c r="L322" i="113" s="1"/>
  <c r="K320" i="113"/>
  <c r="J320" i="113"/>
  <c r="J322" i="113" s="1"/>
  <c r="I320" i="113"/>
  <c r="H320" i="113"/>
  <c r="H322" i="113" s="1"/>
  <c r="G320" i="113"/>
  <c r="P319" i="113"/>
  <c r="O319" i="113"/>
  <c r="N319" i="113"/>
  <c r="L319" i="113"/>
  <c r="K319" i="113"/>
  <c r="J319" i="113"/>
  <c r="I319" i="113"/>
  <c r="H319" i="113"/>
  <c r="G319" i="113"/>
  <c r="M318" i="113"/>
  <c r="F318" i="113"/>
  <c r="E318" i="113" s="1"/>
  <c r="D318" i="113" s="1"/>
  <c r="M317" i="113"/>
  <c r="F317" i="113"/>
  <c r="E317" i="113" s="1"/>
  <c r="P316" i="113"/>
  <c r="O316" i="113"/>
  <c r="N316" i="113"/>
  <c r="L316" i="113"/>
  <c r="K316" i="113"/>
  <c r="J316" i="113"/>
  <c r="I316" i="113"/>
  <c r="H316" i="113"/>
  <c r="G316" i="113"/>
  <c r="M315" i="113"/>
  <c r="F315" i="113"/>
  <c r="E315" i="113" s="1"/>
  <c r="D315" i="113" s="1"/>
  <c r="M314" i="113"/>
  <c r="M316" i="113" s="1"/>
  <c r="F314" i="113"/>
  <c r="E314" i="113" s="1"/>
  <c r="D314" i="113" s="1"/>
  <c r="D316" i="113" s="1"/>
  <c r="P313" i="113"/>
  <c r="O313" i="113"/>
  <c r="N313" i="113"/>
  <c r="L313" i="113"/>
  <c r="K313" i="113"/>
  <c r="J313" i="113"/>
  <c r="I313" i="113"/>
  <c r="H313" i="113"/>
  <c r="G313" i="113"/>
  <c r="M312" i="113"/>
  <c r="F312" i="113"/>
  <c r="E312" i="113"/>
  <c r="D312" i="113"/>
  <c r="M311" i="113"/>
  <c r="M313" i="113" s="1"/>
  <c r="K311" i="113"/>
  <c r="F311" i="113"/>
  <c r="F313" i="113" s="1"/>
  <c r="E311" i="113"/>
  <c r="P310" i="113"/>
  <c r="O310" i="113"/>
  <c r="N310" i="113"/>
  <c r="L310" i="113"/>
  <c r="K310" i="113"/>
  <c r="J310" i="113"/>
  <c r="I310" i="113"/>
  <c r="H310" i="113"/>
  <c r="G310" i="113"/>
  <c r="M309" i="113"/>
  <c r="F309" i="113"/>
  <c r="E309" i="113"/>
  <c r="M308" i="113"/>
  <c r="F308" i="113"/>
  <c r="P307" i="113"/>
  <c r="O307" i="113"/>
  <c r="N307" i="113"/>
  <c r="L307" i="113"/>
  <c r="K307" i="113"/>
  <c r="J307" i="113"/>
  <c r="I307" i="113"/>
  <c r="H307" i="113"/>
  <c r="G307" i="113"/>
  <c r="M306" i="113"/>
  <c r="F306" i="113"/>
  <c r="E306" i="113" s="1"/>
  <c r="D306" i="113" s="1"/>
  <c r="M305" i="113"/>
  <c r="F305" i="113"/>
  <c r="E305" i="113" s="1"/>
  <c r="P304" i="113"/>
  <c r="O304" i="113"/>
  <c r="N304" i="113"/>
  <c r="M304" i="113"/>
  <c r="L304" i="113"/>
  <c r="K304" i="113"/>
  <c r="J304" i="113"/>
  <c r="I304" i="113"/>
  <c r="H304" i="113"/>
  <c r="G304" i="113"/>
  <c r="M303" i="113"/>
  <c r="F303" i="113"/>
  <c r="E303" i="113"/>
  <c r="D303" i="113"/>
  <c r="M302" i="113"/>
  <c r="F302" i="113"/>
  <c r="F304" i="113" s="1"/>
  <c r="E302" i="113"/>
  <c r="P301" i="113"/>
  <c r="O301" i="113"/>
  <c r="N301" i="113"/>
  <c r="M301" i="113"/>
  <c r="L301" i="113"/>
  <c r="K301" i="113"/>
  <c r="J301" i="113"/>
  <c r="I301" i="113"/>
  <c r="H301" i="113"/>
  <c r="G301" i="113"/>
  <c r="M300" i="113"/>
  <c r="F300" i="113"/>
  <c r="E300" i="113" s="1"/>
  <c r="M299" i="113"/>
  <c r="F299" i="113"/>
  <c r="P298" i="113"/>
  <c r="N298" i="113"/>
  <c r="L298" i="113"/>
  <c r="J298" i="113"/>
  <c r="I298" i="113"/>
  <c r="H298" i="113"/>
  <c r="G298" i="113"/>
  <c r="O297" i="113"/>
  <c r="N297" i="113"/>
  <c r="M297" i="113"/>
  <c r="K297" i="113"/>
  <c r="F297" i="113"/>
  <c r="E297" i="113" s="1"/>
  <c r="O296" i="113"/>
  <c r="M296" i="113"/>
  <c r="K296" i="113"/>
  <c r="K298" i="113" s="1"/>
  <c r="F296" i="113"/>
  <c r="P294" i="113"/>
  <c r="N294" i="113"/>
  <c r="L294" i="113"/>
  <c r="K294" i="113"/>
  <c r="J294" i="113"/>
  <c r="I294" i="113"/>
  <c r="H294" i="113"/>
  <c r="G294" i="113"/>
  <c r="P293" i="113"/>
  <c r="P295" i="113" s="1"/>
  <c r="O293" i="113"/>
  <c r="N293" i="113"/>
  <c r="L293" i="113"/>
  <c r="K293" i="113"/>
  <c r="K295" i="113" s="1"/>
  <c r="J293" i="113"/>
  <c r="I293" i="113"/>
  <c r="H293" i="113"/>
  <c r="G293" i="113"/>
  <c r="G295" i="113" s="1"/>
  <c r="P292" i="113"/>
  <c r="O292" i="113"/>
  <c r="N292" i="113"/>
  <c r="L292" i="113"/>
  <c r="J292" i="113"/>
  <c r="I292" i="113"/>
  <c r="M291" i="113"/>
  <c r="K291" i="113"/>
  <c r="H291" i="113"/>
  <c r="H292" i="113" s="1"/>
  <c r="G291" i="113"/>
  <c r="M290" i="113"/>
  <c r="K290" i="113"/>
  <c r="F290" i="113"/>
  <c r="E290" i="113" s="1"/>
  <c r="P289" i="113"/>
  <c r="O289" i="113"/>
  <c r="N289" i="113"/>
  <c r="L289" i="113"/>
  <c r="K289" i="113"/>
  <c r="J289" i="113"/>
  <c r="I289" i="113"/>
  <c r="H289" i="113"/>
  <c r="G289" i="113"/>
  <c r="M288" i="113"/>
  <c r="F288" i="113"/>
  <c r="E288" i="113"/>
  <c r="D288" i="113" s="1"/>
  <c r="M287" i="113"/>
  <c r="K287" i="113"/>
  <c r="F287" i="113"/>
  <c r="P286" i="113"/>
  <c r="O286" i="113"/>
  <c r="N286" i="113"/>
  <c r="L286" i="113"/>
  <c r="K286" i="113"/>
  <c r="J286" i="113"/>
  <c r="I286" i="113"/>
  <c r="H286" i="113"/>
  <c r="G286" i="113"/>
  <c r="M285" i="113"/>
  <c r="F285" i="113"/>
  <c r="M284" i="113"/>
  <c r="M286" i="113" s="1"/>
  <c r="F284" i="113"/>
  <c r="E284" i="113" s="1"/>
  <c r="D284" i="113" s="1"/>
  <c r="P283" i="113"/>
  <c r="O283" i="113"/>
  <c r="N283" i="113"/>
  <c r="L283" i="113"/>
  <c r="K283" i="113"/>
  <c r="J283" i="113"/>
  <c r="I283" i="113"/>
  <c r="H283" i="113"/>
  <c r="G283" i="113"/>
  <c r="M282" i="113"/>
  <c r="D282" i="113" s="1"/>
  <c r="F282" i="113"/>
  <c r="E282" i="113" s="1"/>
  <c r="M281" i="113"/>
  <c r="F281" i="113"/>
  <c r="F283" i="113" s="1"/>
  <c r="P280" i="113"/>
  <c r="O280" i="113"/>
  <c r="N280" i="113"/>
  <c r="L280" i="113"/>
  <c r="K280" i="113"/>
  <c r="J280" i="113"/>
  <c r="I280" i="113"/>
  <c r="H280" i="113"/>
  <c r="G280" i="113"/>
  <c r="M279" i="113"/>
  <c r="F279" i="113"/>
  <c r="E279" i="113"/>
  <c r="M278" i="113"/>
  <c r="F278" i="113"/>
  <c r="F280" i="113" s="1"/>
  <c r="E278" i="113"/>
  <c r="L277" i="113"/>
  <c r="P276" i="113"/>
  <c r="O276" i="113"/>
  <c r="N276" i="113"/>
  <c r="L276" i="113"/>
  <c r="K276" i="113"/>
  <c r="J276" i="113"/>
  <c r="I276" i="113"/>
  <c r="I277" i="113" s="1"/>
  <c r="H276" i="113"/>
  <c r="H277" i="113" s="1"/>
  <c r="P275" i="113"/>
  <c r="P277" i="113" s="1"/>
  <c r="O275" i="113"/>
  <c r="O277" i="113" s="1"/>
  <c r="N275" i="113"/>
  <c r="L275" i="113"/>
  <c r="K275" i="113"/>
  <c r="K277" i="113" s="1"/>
  <c r="J275" i="113"/>
  <c r="I275" i="113"/>
  <c r="H275" i="113"/>
  <c r="G275" i="113"/>
  <c r="P274" i="113"/>
  <c r="O274" i="113"/>
  <c r="N274" i="113"/>
  <c r="M274" i="113"/>
  <c r="L274" i="113"/>
  <c r="K274" i="113"/>
  <c r="J274" i="113"/>
  <c r="I274" i="113"/>
  <c r="H274" i="113"/>
  <c r="G274" i="113"/>
  <c r="M273" i="113"/>
  <c r="K273" i="113"/>
  <c r="F273" i="113"/>
  <c r="E273" i="113" s="1"/>
  <c r="D273" i="113" s="1"/>
  <c r="M272" i="113"/>
  <c r="F272" i="113"/>
  <c r="E272" i="113"/>
  <c r="P271" i="113"/>
  <c r="O271" i="113"/>
  <c r="N271" i="113"/>
  <c r="L271" i="113"/>
  <c r="K271" i="113"/>
  <c r="J271" i="113"/>
  <c r="I271" i="113"/>
  <c r="H271" i="113"/>
  <c r="G271" i="113"/>
  <c r="M270" i="113"/>
  <c r="F270" i="113"/>
  <c r="E270" i="113"/>
  <c r="D270" i="113" s="1"/>
  <c r="M269" i="113"/>
  <c r="F269" i="113"/>
  <c r="E269" i="113" s="1"/>
  <c r="P268" i="113"/>
  <c r="O268" i="113"/>
  <c r="N268" i="113"/>
  <c r="L268" i="113"/>
  <c r="K268" i="113"/>
  <c r="J268" i="113"/>
  <c r="I268" i="113"/>
  <c r="H268" i="113"/>
  <c r="G268" i="113"/>
  <c r="M267" i="113"/>
  <c r="F267" i="113"/>
  <c r="E267" i="113" s="1"/>
  <c r="D267" i="113" s="1"/>
  <c r="M266" i="113"/>
  <c r="F266" i="113"/>
  <c r="E266" i="113" s="1"/>
  <c r="P265" i="113"/>
  <c r="O265" i="113"/>
  <c r="N265" i="113"/>
  <c r="L265" i="113"/>
  <c r="K265" i="113"/>
  <c r="J265" i="113"/>
  <c r="I265" i="113"/>
  <c r="H265" i="113"/>
  <c r="G265" i="113"/>
  <c r="M264" i="113"/>
  <c r="F264" i="113"/>
  <c r="E264" i="113"/>
  <c r="D264" i="113"/>
  <c r="M263" i="113"/>
  <c r="M265" i="113" s="1"/>
  <c r="F263" i="113"/>
  <c r="F265" i="113" s="1"/>
  <c r="E263" i="113"/>
  <c r="P262" i="113"/>
  <c r="O262" i="113"/>
  <c r="N262" i="113"/>
  <c r="M262" i="113"/>
  <c r="L262" i="113"/>
  <c r="K262" i="113"/>
  <c r="J262" i="113"/>
  <c r="I262" i="113"/>
  <c r="H262" i="113"/>
  <c r="G262" i="113"/>
  <c r="M261" i="113"/>
  <c r="F261" i="113"/>
  <c r="E261" i="113" s="1"/>
  <c r="D261" i="113" s="1"/>
  <c r="M260" i="113"/>
  <c r="F260" i="113"/>
  <c r="P259" i="113"/>
  <c r="O259" i="113"/>
  <c r="N259" i="113"/>
  <c r="L259" i="113"/>
  <c r="K259" i="113"/>
  <c r="J259" i="113"/>
  <c r="I259" i="113"/>
  <c r="H259" i="113"/>
  <c r="G259" i="113"/>
  <c r="M258" i="113"/>
  <c r="F258" i="113"/>
  <c r="E258" i="113"/>
  <c r="M257" i="113"/>
  <c r="F257" i="113"/>
  <c r="E257" i="113" s="1"/>
  <c r="K256" i="113"/>
  <c r="P255" i="113"/>
  <c r="O255" i="113"/>
  <c r="N255" i="113"/>
  <c r="L255" i="113"/>
  <c r="K255" i="113"/>
  <c r="J255" i="113"/>
  <c r="I255" i="113"/>
  <c r="H255" i="113"/>
  <c r="H256" i="113" s="1"/>
  <c r="G255" i="113"/>
  <c r="P254" i="113"/>
  <c r="P256" i="113" s="1"/>
  <c r="O254" i="113"/>
  <c r="N254" i="113"/>
  <c r="N256" i="113" s="1"/>
  <c r="L254" i="113"/>
  <c r="K254" i="113"/>
  <c r="J254" i="113"/>
  <c r="J256" i="113" s="1"/>
  <c r="I254" i="113"/>
  <c r="H254" i="113"/>
  <c r="G254" i="113"/>
  <c r="P253" i="113"/>
  <c r="L253" i="113"/>
  <c r="J253" i="113"/>
  <c r="I253" i="113"/>
  <c r="H253" i="113"/>
  <c r="G253" i="113"/>
  <c r="N252" i="113"/>
  <c r="N253" i="113" s="1"/>
  <c r="M252" i="113"/>
  <c r="M253" i="113" s="1"/>
  <c r="K252" i="113"/>
  <c r="K225" i="113" s="1"/>
  <c r="F252" i="113"/>
  <c r="O251" i="113"/>
  <c r="O253" i="113" s="1"/>
  <c r="N251" i="113"/>
  <c r="M251" i="113"/>
  <c r="K251" i="113"/>
  <c r="F251" i="113"/>
  <c r="P250" i="113"/>
  <c r="O250" i="113"/>
  <c r="N250" i="113"/>
  <c r="L250" i="113"/>
  <c r="K250" i="113"/>
  <c r="J250" i="113"/>
  <c r="I250" i="113"/>
  <c r="H250" i="113"/>
  <c r="G250" i="113"/>
  <c r="M249" i="113"/>
  <c r="M250" i="113" s="1"/>
  <c r="F249" i="113"/>
  <c r="E249" i="113" s="1"/>
  <c r="D249" i="113" s="1"/>
  <c r="M248" i="113"/>
  <c r="F248" i="113"/>
  <c r="E248" i="113" s="1"/>
  <c r="P247" i="113"/>
  <c r="O247" i="113"/>
  <c r="N247" i="113"/>
  <c r="L247" i="113"/>
  <c r="K247" i="113"/>
  <c r="J247" i="113"/>
  <c r="I247" i="113"/>
  <c r="H247" i="113"/>
  <c r="G247" i="113"/>
  <c r="M246" i="113"/>
  <c r="F246" i="113"/>
  <c r="E246" i="113"/>
  <c r="D246" i="113" s="1"/>
  <c r="M245" i="113"/>
  <c r="M247" i="113" s="1"/>
  <c r="F245" i="113"/>
  <c r="E245" i="113"/>
  <c r="P244" i="113"/>
  <c r="O244" i="113"/>
  <c r="N244" i="113"/>
  <c r="L244" i="113"/>
  <c r="K244" i="113"/>
  <c r="J244" i="113"/>
  <c r="I244" i="113"/>
  <c r="H244" i="113"/>
  <c r="G244" i="113"/>
  <c r="F244" i="113"/>
  <c r="M243" i="113"/>
  <c r="F243" i="113"/>
  <c r="E243" i="113"/>
  <c r="M242" i="113"/>
  <c r="M244" i="113" s="1"/>
  <c r="F242" i="113"/>
  <c r="E242" i="113" s="1"/>
  <c r="P241" i="113"/>
  <c r="O241" i="113"/>
  <c r="N241" i="113"/>
  <c r="L241" i="113"/>
  <c r="K241" i="113"/>
  <c r="J241" i="113"/>
  <c r="I241" i="113"/>
  <c r="H241" i="113"/>
  <c r="G241" i="113"/>
  <c r="M240" i="113"/>
  <c r="F240" i="113"/>
  <c r="F225" i="113" s="1"/>
  <c r="M239" i="113"/>
  <c r="F239" i="113"/>
  <c r="E239" i="113" s="1"/>
  <c r="P238" i="113"/>
  <c r="O238" i="113"/>
  <c r="N238" i="113"/>
  <c r="M238" i="113"/>
  <c r="L238" i="113"/>
  <c r="K238" i="113"/>
  <c r="J238" i="113"/>
  <c r="I238" i="113"/>
  <c r="H238" i="113"/>
  <c r="G238" i="113"/>
  <c r="M237" i="113"/>
  <c r="F237" i="113"/>
  <c r="E237" i="113"/>
  <c r="D237" i="113" s="1"/>
  <c r="M236" i="113"/>
  <c r="F236" i="113"/>
  <c r="E236" i="113"/>
  <c r="D236" i="113"/>
  <c r="P235" i="113"/>
  <c r="O235" i="113"/>
  <c r="N235" i="113"/>
  <c r="L235" i="113"/>
  <c r="K235" i="113"/>
  <c r="J235" i="113"/>
  <c r="I235" i="113"/>
  <c r="H235" i="113"/>
  <c r="G235" i="113"/>
  <c r="M234" i="113"/>
  <c r="M235" i="113" s="1"/>
  <c r="F234" i="113"/>
  <c r="E234" i="113"/>
  <c r="M233" i="113"/>
  <c r="F233" i="113"/>
  <c r="F235" i="113" s="1"/>
  <c r="P232" i="113"/>
  <c r="O232" i="113"/>
  <c r="N232" i="113"/>
  <c r="L232" i="113"/>
  <c r="K232" i="113"/>
  <c r="J232" i="113"/>
  <c r="I232" i="113"/>
  <c r="H232" i="113"/>
  <c r="G232" i="113"/>
  <c r="F232" i="113"/>
  <c r="M231" i="113"/>
  <c r="F231" i="113"/>
  <c r="E231" i="113"/>
  <c r="M230" i="113"/>
  <c r="F230" i="113"/>
  <c r="E230" i="113" s="1"/>
  <c r="P229" i="113"/>
  <c r="N229" i="113"/>
  <c r="L229" i="113"/>
  <c r="K229" i="113"/>
  <c r="J229" i="113"/>
  <c r="I229" i="113"/>
  <c r="H229" i="113"/>
  <c r="G229" i="113"/>
  <c r="M228" i="113"/>
  <c r="F228" i="113"/>
  <c r="E228" i="113" s="1"/>
  <c r="O227" i="113"/>
  <c r="M227" i="113"/>
  <c r="M229" i="113" s="1"/>
  <c r="K227" i="113"/>
  <c r="F227" i="113"/>
  <c r="E227" i="113"/>
  <c r="I226" i="113"/>
  <c r="P225" i="113"/>
  <c r="O225" i="113"/>
  <c r="L225" i="113"/>
  <c r="J225" i="113"/>
  <c r="I225" i="113"/>
  <c r="H225" i="113"/>
  <c r="G225" i="113"/>
  <c r="P224" i="113"/>
  <c r="P226" i="113" s="1"/>
  <c r="N224" i="113"/>
  <c r="L224" i="113"/>
  <c r="J224" i="113"/>
  <c r="I224" i="113"/>
  <c r="H224" i="113"/>
  <c r="H226" i="113" s="1"/>
  <c r="G224" i="113"/>
  <c r="G226" i="113" s="1"/>
  <c r="P223" i="113"/>
  <c r="O223" i="113"/>
  <c r="N223" i="113"/>
  <c r="L223" i="113"/>
  <c r="K223" i="113"/>
  <c r="J223" i="113"/>
  <c r="I223" i="113"/>
  <c r="H223" i="113"/>
  <c r="G223" i="113"/>
  <c r="M222" i="113"/>
  <c r="F222" i="113"/>
  <c r="E222" i="113" s="1"/>
  <c r="D222" i="113" s="1"/>
  <c r="M221" i="113"/>
  <c r="F221" i="113"/>
  <c r="E221" i="113" s="1"/>
  <c r="P220" i="113"/>
  <c r="O220" i="113"/>
  <c r="N220" i="113"/>
  <c r="L220" i="113"/>
  <c r="K220" i="113"/>
  <c r="J220" i="113"/>
  <c r="I220" i="113"/>
  <c r="H220" i="113"/>
  <c r="G220" i="113"/>
  <c r="M219" i="113"/>
  <c r="F219" i="113"/>
  <c r="E219" i="113" s="1"/>
  <c r="D219" i="113" s="1"/>
  <c r="M218" i="113"/>
  <c r="F218" i="113"/>
  <c r="E218" i="113"/>
  <c r="P217" i="113"/>
  <c r="O217" i="113"/>
  <c r="N217" i="113"/>
  <c r="M217" i="113"/>
  <c r="L217" i="113"/>
  <c r="K217" i="113"/>
  <c r="J217" i="113"/>
  <c r="I217" i="113"/>
  <c r="H217" i="113"/>
  <c r="G217" i="113"/>
  <c r="M216" i="113"/>
  <c r="F216" i="113"/>
  <c r="E216" i="113" s="1"/>
  <c r="D216" i="113" s="1"/>
  <c r="M215" i="113"/>
  <c r="D215" i="113" s="1"/>
  <c r="F215" i="113"/>
  <c r="E215" i="113" s="1"/>
  <c r="P214" i="113"/>
  <c r="O214" i="113"/>
  <c r="N214" i="113"/>
  <c r="L214" i="113"/>
  <c r="K214" i="113"/>
  <c r="J214" i="113"/>
  <c r="I214" i="113"/>
  <c r="H214" i="113"/>
  <c r="G214" i="113"/>
  <c r="M213" i="113"/>
  <c r="F213" i="113"/>
  <c r="E213" i="113"/>
  <c r="M212" i="113"/>
  <c r="F212" i="113"/>
  <c r="F214" i="113" s="1"/>
  <c r="P211" i="113"/>
  <c r="N211" i="113"/>
  <c r="L211" i="113"/>
  <c r="J211" i="113"/>
  <c r="I211" i="113"/>
  <c r="H211" i="113"/>
  <c r="G211" i="113"/>
  <c r="O210" i="113"/>
  <c r="M210" i="113"/>
  <c r="F210" i="113"/>
  <c r="E210" i="113" s="1"/>
  <c r="O209" i="113"/>
  <c r="O211" i="113" s="1"/>
  <c r="M209" i="113"/>
  <c r="M211" i="113" s="1"/>
  <c r="K209" i="113"/>
  <c r="K211" i="113" s="1"/>
  <c r="F209" i="113"/>
  <c r="F211" i="113" s="1"/>
  <c r="P208" i="113"/>
  <c r="O208" i="113"/>
  <c r="N208" i="113"/>
  <c r="L208" i="113"/>
  <c r="J208" i="113"/>
  <c r="I208" i="113"/>
  <c r="H208" i="113"/>
  <c r="G208" i="113"/>
  <c r="F208" i="113"/>
  <c r="M207" i="113"/>
  <c r="D207" i="113" s="1"/>
  <c r="F207" i="113"/>
  <c r="E207" i="113" s="1"/>
  <c r="M206" i="113"/>
  <c r="M208" i="113" s="1"/>
  <c r="K206" i="113"/>
  <c r="K208" i="113" s="1"/>
  <c r="F206" i="113"/>
  <c r="P205" i="113"/>
  <c r="O205" i="113"/>
  <c r="N205" i="113"/>
  <c r="L205" i="113"/>
  <c r="K205" i="113"/>
  <c r="J205" i="113"/>
  <c r="I205" i="113"/>
  <c r="H205" i="113"/>
  <c r="G205" i="113"/>
  <c r="M204" i="113"/>
  <c r="F204" i="113"/>
  <c r="E204" i="113" s="1"/>
  <c r="D204" i="113" s="1"/>
  <c r="M203" i="113"/>
  <c r="F203" i="113"/>
  <c r="E203" i="113" s="1"/>
  <c r="P202" i="113"/>
  <c r="O202" i="113"/>
  <c r="N202" i="113"/>
  <c r="L202" i="113"/>
  <c r="K202" i="113"/>
  <c r="J202" i="113"/>
  <c r="I202" i="113"/>
  <c r="H202" i="113"/>
  <c r="G202" i="113"/>
  <c r="M201" i="113"/>
  <c r="F201" i="113"/>
  <c r="E201" i="113" s="1"/>
  <c r="D201" i="113" s="1"/>
  <c r="M200" i="113"/>
  <c r="F200" i="113"/>
  <c r="P199" i="113"/>
  <c r="O199" i="113"/>
  <c r="N199" i="113"/>
  <c r="L199" i="113"/>
  <c r="J199" i="113"/>
  <c r="I199" i="113"/>
  <c r="H199" i="113"/>
  <c r="G199" i="113"/>
  <c r="M198" i="113"/>
  <c r="F198" i="113"/>
  <c r="E198" i="113" s="1"/>
  <c r="D198" i="113"/>
  <c r="M197" i="113"/>
  <c r="K197" i="113"/>
  <c r="K199" i="113" s="1"/>
  <c r="F197" i="113"/>
  <c r="P196" i="113"/>
  <c r="O196" i="113"/>
  <c r="N196" i="113"/>
  <c r="M196" i="113"/>
  <c r="L196" i="113"/>
  <c r="K196" i="113"/>
  <c r="J196" i="113"/>
  <c r="I196" i="113"/>
  <c r="H196" i="113"/>
  <c r="G196" i="113"/>
  <c r="M195" i="113"/>
  <c r="F195" i="113"/>
  <c r="E195" i="113" s="1"/>
  <c r="D195" i="113" s="1"/>
  <c r="M194" i="113"/>
  <c r="F194" i="113"/>
  <c r="E194" i="113" s="1"/>
  <c r="D194" i="113"/>
  <c r="P193" i="113"/>
  <c r="O193" i="113"/>
  <c r="N193" i="113"/>
  <c r="L193" i="113"/>
  <c r="K193" i="113"/>
  <c r="J193" i="113"/>
  <c r="I193" i="113"/>
  <c r="H193" i="113"/>
  <c r="G193" i="113"/>
  <c r="M192" i="113"/>
  <c r="F192" i="113"/>
  <c r="E192" i="113"/>
  <c r="D192" i="113" s="1"/>
  <c r="M191" i="113"/>
  <c r="K191" i="113"/>
  <c r="F191" i="113"/>
  <c r="P190" i="113"/>
  <c r="O190" i="113"/>
  <c r="N190" i="113"/>
  <c r="L190" i="113"/>
  <c r="K190" i="113"/>
  <c r="J190" i="113"/>
  <c r="I190" i="113"/>
  <c r="H190" i="113"/>
  <c r="G190" i="113"/>
  <c r="M189" i="113"/>
  <c r="M190" i="113" s="1"/>
  <c r="F189" i="113"/>
  <c r="E189" i="113"/>
  <c r="M188" i="113"/>
  <c r="F188" i="113"/>
  <c r="F190" i="113" s="1"/>
  <c r="P187" i="113"/>
  <c r="O187" i="113"/>
  <c r="N187" i="113"/>
  <c r="L187" i="113"/>
  <c r="K187" i="113"/>
  <c r="J187" i="113"/>
  <c r="I187" i="113"/>
  <c r="H187" i="113"/>
  <c r="G187" i="113"/>
  <c r="F187" i="113"/>
  <c r="M186" i="113"/>
  <c r="F186" i="113"/>
  <c r="E186" i="113" s="1"/>
  <c r="D186" i="113"/>
  <c r="M185" i="113"/>
  <c r="M187" i="113" s="1"/>
  <c r="F185" i="113"/>
  <c r="G184" i="113"/>
  <c r="P183" i="113"/>
  <c r="O183" i="113"/>
  <c r="N183" i="113"/>
  <c r="L183" i="113"/>
  <c r="K183" i="113"/>
  <c r="J183" i="113"/>
  <c r="I183" i="113"/>
  <c r="H183" i="113"/>
  <c r="G183" i="113"/>
  <c r="P182" i="113"/>
  <c r="O182" i="113"/>
  <c r="O184" i="113" s="1"/>
  <c r="N182" i="113"/>
  <c r="L182" i="113"/>
  <c r="K182" i="113"/>
  <c r="J182" i="113"/>
  <c r="I182" i="113"/>
  <c r="I184" i="113" s="1"/>
  <c r="H182" i="113"/>
  <c r="G182" i="113"/>
  <c r="P181" i="113"/>
  <c r="O181" i="113"/>
  <c r="N181" i="113"/>
  <c r="L181" i="113"/>
  <c r="K181" i="113"/>
  <c r="J181" i="113"/>
  <c r="I181" i="113"/>
  <c r="H181" i="113"/>
  <c r="G181" i="113"/>
  <c r="M180" i="113"/>
  <c r="F180" i="113"/>
  <c r="E180" i="113" s="1"/>
  <c r="E177" i="113" s="1"/>
  <c r="D180" i="113"/>
  <c r="D177" i="113" s="1"/>
  <c r="M179" i="113"/>
  <c r="M176" i="113" s="1"/>
  <c r="M178" i="113" s="1"/>
  <c r="F179" i="113"/>
  <c r="G178" i="113"/>
  <c r="P177" i="113"/>
  <c r="O177" i="113"/>
  <c r="O178" i="113" s="1"/>
  <c r="N177" i="113"/>
  <c r="N178" i="113" s="1"/>
  <c r="M177" i="113"/>
  <c r="L177" i="113"/>
  <c r="K177" i="113"/>
  <c r="K178" i="113" s="1"/>
  <c r="J177" i="113"/>
  <c r="I177" i="113"/>
  <c r="H177" i="113"/>
  <c r="G177" i="113"/>
  <c r="F177" i="113"/>
  <c r="P176" i="113"/>
  <c r="P178" i="113" s="1"/>
  <c r="O176" i="113"/>
  <c r="N176" i="113"/>
  <c r="L176" i="113"/>
  <c r="L178" i="113" s="1"/>
  <c r="K176" i="113"/>
  <c r="J176" i="113"/>
  <c r="I176" i="113"/>
  <c r="I178" i="113" s="1"/>
  <c r="H176" i="113"/>
  <c r="H178" i="113" s="1"/>
  <c r="G176" i="113"/>
  <c r="P175" i="113"/>
  <c r="O175" i="113"/>
  <c r="N175" i="113"/>
  <c r="L175" i="113"/>
  <c r="K175" i="113"/>
  <c r="J175" i="113"/>
  <c r="I175" i="113"/>
  <c r="H175" i="113"/>
  <c r="G175" i="113"/>
  <c r="M174" i="113"/>
  <c r="F174" i="113"/>
  <c r="E174" i="113" s="1"/>
  <c r="M173" i="113"/>
  <c r="M175" i="113" s="1"/>
  <c r="F173" i="113"/>
  <c r="E173" i="113" s="1"/>
  <c r="D173" i="113" s="1"/>
  <c r="P172" i="113"/>
  <c r="O172" i="113"/>
  <c r="N172" i="113"/>
  <c r="L172" i="113"/>
  <c r="K172" i="113"/>
  <c r="J172" i="113"/>
  <c r="I172" i="113"/>
  <c r="H172" i="113"/>
  <c r="G172" i="113"/>
  <c r="M171" i="113"/>
  <c r="M172" i="113" s="1"/>
  <c r="F171" i="113"/>
  <c r="E171" i="113"/>
  <c r="M170" i="113"/>
  <c r="F170" i="113"/>
  <c r="F172" i="113" s="1"/>
  <c r="E170" i="113"/>
  <c r="P168" i="113"/>
  <c r="O168" i="113"/>
  <c r="O169" i="113" s="1"/>
  <c r="N168" i="113"/>
  <c r="L168" i="113"/>
  <c r="K168" i="113"/>
  <c r="K169" i="113" s="1"/>
  <c r="J168" i="113"/>
  <c r="I168" i="113"/>
  <c r="H168" i="113"/>
  <c r="G168" i="113"/>
  <c r="P167" i="113"/>
  <c r="P169" i="113" s="1"/>
  <c r="O167" i="113"/>
  <c r="N167" i="113"/>
  <c r="L167" i="113"/>
  <c r="L169" i="113" s="1"/>
  <c r="K167" i="113"/>
  <c r="J167" i="113"/>
  <c r="I167" i="113"/>
  <c r="H167" i="113"/>
  <c r="H169" i="113" s="1"/>
  <c r="G167" i="113"/>
  <c r="P166" i="113"/>
  <c r="O166" i="113"/>
  <c r="N166" i="113"/>
  <c r="L166" i="113"/>
  <c r="K166" i="113"/>
  <c r="J166" i="113"/>
  <c r="I166" i="113"/>
  <c r="H166" i="113"/>
  <c r="G166" i="113"/>
  <c r="M165" i="113"/>
  <c r="M166" i="113" s="1"/>
  <c r="F165" i="113"/>
  <c r="M164" i="113"/>
  <c r="M161" i="113" s="1"/>
  <c r="F164" i="113"/>
  <c r="E164" i="113"/>
  <c r="P162" i="113"/>
  <c r="P163" i="113" s="1"/>
  <c r="O162" i="113"/>
  <c r="O163" i="113" s="1"/>
  <c r="N162" i="113"/>
  <c r="L162" i="113"/>
  <c r="K162" i="113"/>
  <c r="K163" i="113" s="1"/>
  <c r="J162" i="113"/>
  <c r="I162" i="113"/>
  <c r="H162" i="113"/>
  <c r="G162" i="113"/>
  <c r="G163" i="113" s="1"/>
  <c r="P161" i="113"/>
  <c r="O161" i="113"/>
  <c r="N161" i="113"/>
  <c r="N163" i="113" s="1"/>
  <c r="L161" i="113"/>
  <c r="L163" i="113" s="1"/>
  <c r="K161" i="113"/>
  <c r="J161" i="113"/>
  <c r="J163" i="113" s="1"/>
  <c r="I161" i="113"/>
  <c r="I163" i="113" s="1"/>
  <c r="H161" i="113"/>
  <c r="G161" i="113"/>
  <c r="F161" i="113"/>
  <c r="P160" i="113"/>
  <c r="O160" i="113"/>
  <c r="N160" i="113"/>
  <c r="L160" i="113"/>
  <c r="K160" i="113"/>
  <c r="J160" i="113"/>
  <c r="I160" i="113"/>
  <c r="H160" i="113"/>
  <c r="G160" i="113"/>
  <c r="M159" i="113"/>
  <c r="F159" i="113"/>
  <c r="F156" i="113" s="1"/>
  <c r="E159" i="113"/>
  <c r="M158" i="113"/>
  <c r="M155" i="113" s="1"/>
  <c r="F158" i="113"/>
  <c r="F160" i="113" s="1"/>
  <c r="P156" i="113"/>
  <c r="O156" i="113"/>
  <c r="N156" i="113"/>
  <c r="M156" i="113"/>
  <c r="L156" i="113"/>
  <c r="K156" i="113"/>
  <c r="J156" i="113"/>
  <c r="I156" i="113"/>
  <c r="H156" i="113"/>
  <c r="G156" i="113"/>
  <c r="P155" i="113"/>
  <c r="P157" i="113" s="1"/>
  <c r="O155" i="113"/>
  <c r="N155" i="113"/>
  <c r="L155" i="113"/>
  <c r="L157" i="113" s="1"/>
  <c r="K155" i="113"/>
  <c r="J155" i="113"/>
  <c r="J157" i="113" s="1"/>
  <c r="I155" i="113"/>
  <c r="H155" i="113"/>
  <c r="H157" i="113" s="1"/>
  <c r="G155" i="113"/>
  <c r="F155" i="113"/>
  <c r="F157" i="113" s="1"/>
  <c r="P154" i="113"/>
  <c r="O154" i="113"/>
  <c r="N154" i="113"/>
  <c r="L154" i="113"/>
  <c r="J154" i="113"/>
  <c r="I154" i="113"/>
  <c r="H154" i="113"/>
  <c r="G154" i="113"/>
  <c r="M153" i="113"/>
  <c r="M154" i="113" s="1"/>
  <c r="F153" i="113"/>
  <c r="E153" i="113"/>
  <c r="D153" i="113" s="1"/>
  <c r="M152" i="113"/>
  <c r="K152" i="113"/>
  <c r="K154" i="113" s="1"/>
  <c r="F152" i="113"/>
  <c r="P151" i="113"/>
  <c r="O151" i="113"/>
  <c r="N151" i="113"/>
  <c r="L151" i="113"/>
  <c r="K151" i="113"/>
  <c r="J151" i="113"/>
  <c r="I151" i="113"/>
  <c r="H151" i="113"/>
  <c r="G151" i="113"/>
  <c r="M150" i="113"/>
  <c r="F150" i="113"/>
  <c r="E150" i="113"/>
  <c r="M149" i="113"/>
  <c r="F149" i="113"/>
  <c r="E149" i="113"/>
  <c r="P148" i="113"/>
  <c r="O148" i="113"/>
  <c r="N148" i="113"/>
  <c r="L148" i="113"/>
  <c r="J148" i="113"/>
  <c r="I148" i="113"/>
  <c r="G148" i="113"/>
  <c r="F148" i="113"/>
  <c r="M147" i="113"/>
  <c r="D147" i="113" s="1"/>
  <c r="K147" i="113"/>
  <c r="K135" i="113" s="1"/>
  <c r="H147" i="113"/>
  <c r="H148" i="113" s="1"/>
  <c r="F147" i="113"/>
  <c r="E147" i="113" s="1"/>
  <c r="M146" i="113"/>
  <c r="K146" i="113"/>
  <c r="K148" i="113" s="1"/>
  <c r="F146" i="113"/>
  <c r="E146" i="113" s="1"/>
  <c r="P145" i="113"/>
  <c r="O145" i="113"/>
  <c r="N145" i="113"/>
  <c r="M145" i="113"/>
  <c r="L145" i="113"/>
  <c r="K145" i="113"/>
  <c r="J145" i="113"/>
  <c r="I145" i="113"/>
  <c r="H145" i="113"/>
  <c r="G145" i="113"/>
  <c r="M144" i="113"/>
  <c r="F144" i="113"/>
  <c r="E144" i="113" s="1"/>
  <c r="D144" i="113" s="1"/>
  <c r="M143" i="113"/>
  <c r="F143" i="113"/>
  <c r="E143" i="113" s="1"/>
  <c r="D143" i="113"/>
  <c r="P142" i="113"/>
  <c r="N142" i="113"/>
  <c r="L142" i="113"/>
  <c r="J142" i="113"/>
  <c r="I142" i="113"/>
  <c r="H142" i="113"/>
  <c r="G142" i="113"/>
  <c r="M141" i="113"/>
  <c r="F141" i="113"/>
  <c r="E141" i="113"/>
  <c r="D141" i="113" s="1"/>
  <c r="O140" i="113"/>
  <c r="O142" i="113" s="1"/>
  <c r="M140" i="113"/>
  <c r="K140" i="113"/>
  <c r="F140" i="113"/>
  <c r="P139" i="113"/>
  <c r="O139" i="113"/>
  <c r="N139" i="113"/>
  <c r="L139" i="113"/>
  <c r="K139" i="113"/>
  <c r="J139" i="113"/>
  <c r="I139" i="113"/>
  <c r="H139" i="113"/>
  <c r="G139" i="113"/>
  <c r="M138" i="113"/>
  <c r="F138" i="113"/>
  <c r="E138" i="113" s="1"/>
  <c r="D138" i="113" s="1"/>
  <c r="M137" i="113"/>
  <c r="M139" i="113" s="1"/>
  <c r="F137" i="113"/>
  <c r="F139" i="113" s="1"/>
  <c r="O136" i="113"/>
  <c r="P135" i="113"/>
  <c r="O135" i="113"/>
  <c r="N135" i="113"/>
  <c r="N136" i="113" s="1"/>
  <c r="L135" i="113"/>
  <c r="J135" i="113"/>
  <c r="I135" i="113"/>
  <c r="H135" i="113"/>
  <c r="G135" i="113"/>
  <c r="P134" i="113"/>
  <c r="P136" i="113" s="1"/>
  <c r="O134" i="113"/>
  <c r="N134" i="113"/>
  <c r="M134" i="113"/>
  <c r="L134" i="113"/>
  <c r="L136" i="113" s="1"/>
  <c r="J134" i="113"/>
  <c r="I134" i="113"/>
  <c r="H134" i="113"/>
  <c r="G134" i="113"/>
  <c r="G136" i="113" s="1"/>
  <c r="P133" i="113"/>
  <c r="O133" i="113"/>
  <c r="N133" i="113"/>
  <c r="M133" i="113"/>
  <c r="L133" i="113"/>
  <c r="K133" i="113"/>
  <c r="J133" i="113"/>
  <c r="I133" i="113"/>
  <c r="H133" i="113"/>
  <c r="G133" i="113"/>
  <c r="M132" i="113"/>
  <c r="F132" i="113"/>
  <c r="E132" i="113" s="1"/>
  <c r="E129" i="113" s="1"/>
  <c r="M131" i="113"/>
  <c r="F131" i="113"/>
  <c r="P129" i="113"/>
  <c r="O129" i="113"/>
  <c r="N129" i="113"/>
  <c r="M129" i="113"/>
  <c r="L129" i="113"/>
  <c r="K129" i="113"/>
  <c r="J129" i="113"/>
  <c r="I129" i="113"/>
  <c r="H129" i="113"/>
  <c r="G129" i="113"/>
  <c r="P128" i="113"/>
  <c r="O128" i="113"/>
  <c r="O130" i="113" s="1"/>
  <c r="N128" i="113"/>
  <c r="M128" i="113"/>
  <c r="M130" i="113" s="1"/>
  <c r="L128" i="113"/>
  <c r="K128" i="113"/>
  <c r="J128" i="113"/>
  <c r="I128" i="113"/>
  <c r="I130" i="113" s="1"/>
  <c r="H128" i="113"/>
  <c r="G128" i="113"/>
  <c r="G130" i="113" s="1"/>
  <c r="P127" i="113"/>
  <c r="L127" i="113"/>
  <c r="J127" i="113"/>
  <c r="I127" i="113"/>
  <c r="H127" i="113"/>
  <c r="G127" i="113"/>
  <c r="F127" i="113"/>
  <c r="O126" i="113"/>
  <c r="O123" i="113" s="1"/>
  <c r="N126" i="113"/>
  <c r="M126" i="113" s="1"/>
  <c r="M123" i="113" s="1"/>
  <c r="K126" i="113"/>
  <c r="K123" i="113" s="1"/>
  <c r="F126" i="113"/>
  <c r="E126" i="113"/>
  <c r="D126" i="113" s="1"/>
  <c r="D123" i="113" s="1"/>
  <c r="O125" i="113"/>
  <c r="N125" i="113"/>
  <c r="K125" i="113"/>
  <c r="F125" i="113"/>
  <c r="P123" i="113"/>
  <c r="P124" i="113" s="1"/>
  <c r="N123" i="113"/>
  <c r="L123" i="113"/>
  <c r="J123" i="113"/>
  <c r="I123" i="113"/>
  <c r="H123" i="113"/>
  <c r="G123" i="113"/>
  <c r="F123" i="113"/>
  <c r="E123" i="113"/>
  <c r="P122" i="113"/>
  <c r="L122" i="113"/>
  <c r="L124" i="113" s="1"/>
  <c r="J122" i="113"/>
  <c r="I122" i="113"/>
  <c r="I124" i="113" s="1"/>
  <c r="H122" i="113"/>
  <c r="G122" i="113"/>
  <c r="F122" i="113"/>
  <c r="P121" i="113"/>
  <c r="O121" i="113"/>
  <c r="N121" i="113"/>
  <c r="L121" i="113"/>
  <c r="K121" i="113"/>
  <c r="J121" i="113"/>
  <c r="I121" i="113"/>
  <c r="H121" i="113"/>
  <c r="G121" i="113"/>
  <c r="M120" i="113"/>
  <c r="F120" i="113"/>
  <c r="E120" i="113" s="1"/>
  <c r="M119" i="113"/>
  <c r="F119" i="113"/>
  <c r="E119" i="113" s="1"/>
  <c r="E121" i="113" s="1"/>
  <c r="P118" i="113"/>
  <c r="O118" i="113"/>
  <c r="N118" i="113"/>
  <c r="L118" i="113"/>
  <c r="K118" i="113"/>
  <c r="J118" i="113"/>
  <c r="I118" i="113"/>
  <c r="H118" i="113"/>
  <c r="G118" i="113"/>
  <c r="M117" i="113"/>
  <c r="F117" i="113"/>
  <c r="E117" i="113"/>
  <c r="D117" i="113" s="1"/>
  <c r="M116" i="113"/>
  <c r="M118" i="113" s="1"/>
  <c r="F116" i="113"/>
  <c r="F118" i="113" s="1"/>
  <c r="E116" i="113"/>
  <c r="E118" i="113" s="1"/>
  <c r="P115" i="113"/>
  <c r="O115" i="113"/>
  <c r="N115" i="113"/>
  <c r="L115" i="113"/>
  <c r="K115" i="113"/>
  <c r="J115" i="113"/>
  <c r="I115" i="113"/>
  <c r="H115" i="113"/>
  <c r="G115" i="113"/>
  <c r="M114" i="113"/>
  <c r="F114" i="113"/>
  <c r="E114" i="113" s="1"/>
  <c r="D114" i="113" s="1"/>
  <c r="M113" i="113"/>
  <c r="M115" i="113" s="1"/>
  <c r="F113" i="113"/>
  <c r="E113" i="113" s="1"/>
  <c r="P112" i="113"/>
  <c r="O112" i="113"/>
  <c r="N112" i="113"/>
  <c r="L112" i="113"/>
  <c r="K112" i="113"/>
  <c r="J112" i="113"/>
  <c r="I112" i="113"/>
  <c r="H112" i="113"/>
  <c r="G112" i="113"/>
  <c r="M111" i="113"/>
  <c r="F111" i="113"/>
  <c r="E111" i="113" s="1"/>
  <c r="M110" i="113"/>
  <c r="F110" i="113"/>
  <c r="E110" i="113"/>
  <c r="D110" i="113" s="1"/>
  <c r="P109" i="113"/>
  <c r="O109" i="113"/>
  <c r="N109" i="113"/>
  <c r="L109" i="113"/>
  <c r="K109" i="113"/>
  <c r="J109" i="113"/>
  <c r="I109" i="113"/>
  <c r="H109" i="113"/>
  <c r="G109" i="113"/>
  <c r="M108" i="113"/>
  <c r="F108" i="113"/>
  <c r="E108" i="113" s="1"/>
  <c r="M107" i="113"/>
  <c r="M104" i="113" s="1"/>
  <c r="F107" i="113"/>
  <c r="E107" i="113" s="1"/>
  <c r="E109" i="113" s="1"/>
  <c r="P105" i="113"/>
  <c r="O105" i="113"/>
  <c r="N105" i="113"/>
  <c r="L105" i="113"/>
  <c r="K105" i="113"/>
  <c r="J105" i="113"/>
  <c r="I105" i="113"/>
  <c r="H105" i="113"/>
  <c r="H106" i="113" s="1"/>
  <c r="G105" i="113"/>
  <c r="P104" i="113"/>
  <c r="O104" i="113"/>
  <c r="O106" i="113" s="1"/>
  <c r="N104" i="113"/>
  <c r="L104" i="113"/>
  <c r="K104" i="113"/>
  <c r="K106" i="113" s="1"/>
  <c r="J104" i="113"/>
  <c r="I104" i="113"/>
  <c r="H104" i="113"/>
  <c r="G104" i="113"/>
  <c r="G106" i="113" s="1"/>
  <c r="P103" i="113"/>
  <c r="O103" i="113"/>
  <c r="N103" i="113"/>
  <c r="L103" i="113"/>
  <c r="K103" i="113"/>
  <c r="J103" i="113"/>
  <c r="I103" i="113"/>
  <c r="H103" i="113"/>
  <c r="G103" i="113"/>
  <c r="M102" i="113"/>
  <c r="F102" i="113"/>
  <c r="E102" i="113" s="1"/>
  <c r="M101" i="113"/>
  <c r="F101" i="113"/>
  <c r="E101" i="113" s="1"/>
  <c r="E103" i="113" s="1"/>
  <c r="P100" i="113"/>
  <c r="O100" i="113"/>
  <c r="N100" i="113"/>
  <c r="L100" i="113"/>
  <c r="K100" i="113"/>
  <c r="J100" i="113"/>
  <c r="I100" i="113"/>
  <c r="H100" i="113"/>
  <c r="G100" i="113"/>
  <c r="M99" i="113"/>
  <c r="M96" i="113" s="1"/>
  <c r="F99" i="113"/>
  <c r="F96" i="113" s="1"/>
  <c r="M98" i="113"/>
  <c r="F98" i="113"/>
  <c r="F100" i="113" s="1"/>
  <c r="E98" i="113"/>
  <c r="E95" i="113" s="1"/>
  <c r="P96" i="113"/>
  <c r="O96" i="113"/>
  <c r="N96" i="113"/>
  <c r="L96" i="113"/>
  <c r="K96" i="113"/>
  <c r="J96" i="113"/>
  <c r="I96" i="113"/>
  <c r="I97" i="113" s="1"/>
  <c r="H96" i="113"/>
  <c r="H97" i="113" s="1"/>
  <c r="G96" i="113"/>
  <c r="P95" i="113"/>
  <c r="P97" i="113" s="1"/>
  <c r="O95" i="113"/>
  <c r="O97" i="113" s="1"/>
  <c r="N95" i="113"/>
  <c r="L95" i="113"/>
  <c r="L97" i="113" s="1"/>
  <c r="K95" i="113"/>
  <c r="K97" i="113" s="1"/>
  <c r="J95" i="113"/>
  <c r="I95" i="113"/>
  <c r="H95" i="113"/>
  <c r="G95" i="113"/>
  <c r="G97" i="113" s="1"/>
  <c r="P94" i="113"/>
  <c r="O94" i="113"/>
  <c r="N94" i="113"/>
  <c r="M94" i="113"/>
  <c r="L94" i="113"/>
  <c r="K94" i="113"/>
  <c r="J94" i="113"/>
  <c r="I94" i="113"/>
  <c r="H94" i="113"/>
  <c r="G94" i="113"/>
  <c r="M93" i="113"/>
  <c r="F93" i="113"/>
  <c r="M92" i="113"/>
  <c r="M89" i="113" s="1"/>
  <c r="F92" i="113"/>
  <c r="E92" i="113" s="1"/>
  <c r="N91" i="113"/>
  <c r="P90" i="113"/>
  <c r="P91" i="113" s="1"/>
  <c r="O90" i="113"/>
  <c r="N90" i="113"/>
  <c r="M90" i="113"/>
  <c r="L90" i="113"/>
  <c r="K90" i="113"/>
  <c r="J90" i="113"/>
  <c r="I90" i="113"/>
  <c r="I91" i="113" s="1"/>
  <c r="H90" i="113"/>
  <c r="G90" i="113"/>
  <c r="P89" i="113"/>
  <c r="O89" i="113"/>
  <c r="O91" i="113" s="1"/>
  <c r="N89" i="113"/>
  <c r="L89" i="113"/>
  <c r="L91" i="113" s="1"/>
  <c r="K89" i="113"/>
  <c r="J89" i="113"/>
  <c r="I89" i="113"/>
  <c r="H89" i="113"/>
  <c r="G89" i="113"/>
  <c r="P88" i="113"/>
  <c r="O88" i="113"/>
  <c r="N88" i="113"/>
  <c r="L88" i="113"/>
  <c r="K88" i="113"/>
  <c r="J88" i="113"/>
  <c r="I88" i="113"/>
  <c r="H88" i="113"/>
  <c r="G88" i="113"/>
  <c r="M87" i="113"/>
  <c r="F87" i="113"/>
  <c r="E87" i="113" s="1"/>
  <c r="M86" i="113"/>
  <c r="F86" i="113"/>
  <c r="E86" i="113" s="1"/>
  <c r="D86" i="113" s="1"/>
  <c r="P85" i="113"/>
  <c r="O85" i="113"/>
  <c r="N85" i="113"/>
  <c r="L85" i="113"/>
  <c r="K85" i="113"/>
  <c r="J85" i="113"/>
  <c r="I85" i="113"/>
  <c r="H85" i="113"/>
  <c r="G85" i="113"/>
  <c r="M84" i="113"/>
  <c r="M85" i="113" s="1"/>
  <c r="F84" i="113"/>
  <c r="E84" i="113" s="1"/>
  <c r="M83" i="113"/>
  <c r="F83" i="113"/>
  <c r="E83" i="113" s="1"/>
  <c r="P82" i="113"/>
  <c r="O82" i="113"/>
  <c r="N82" i="113"/>
  <c r="L82" i="113"/>
  <c r="K82" i="113"/>
  <c r="J82" i="113"/>
  <c r="I82" i="113"/>
  <c r="H82" i="113"/>
  <c r="G82" i="113"/>
  <c r="M81" i="113"/>
  <c r="F81" i="113"/>
  <c r="M80" i="113"/>
  <c r="M82" i="113" s="1"/>
  <c r="F80" i="113"/>
  <c r="E80" i="113" s="1"/>
  <c r="P79" i="113"/>
  <c r="O79" i="113"/>
  <c r="N79" i="113"/>
  <c r="L79" i="113"/>
  <c r="K79" i="113"/>
  <c r="J79" i="113"/>
  <c r="I79" i="113"/>
  <c r="H79" i="113"/>
  <c r="G79" i="113"/>
  <c r="M78" i="113"/>
  <c r="F78" i="113"/>
  <c r="E78" i="113" s="1"/>
  <c r="D78" i="113" s="1"/>
  <c r="M77" i="113"/>
  <c r="F77" i="113"/>
  <c r="P76" i="113"/>
  <c r="O76" i="113"/>
  <c r="N76" i="113"/>
  <c r="L76" i="113"/>
  <c r="K76" i="113"/>
  <c r="J76" i="113"/>
  <c r="I76" i="113"/>
  <c r="H76" i="113"/>
  <c r="G76" i="113"/>
  <c r="M75" i="113"/>
  <c r="F75" i="113"/>
  <c r="E75" i="113"/>
  <c r="D75" i="113" s="1"/>
  <c r="M74" i="113"/>
  <c r="M76" i="113" s="1"/>
  <c r="F74" i="113"/>
  <c r="E74" i="113"/>
  <c r="D74" i="113" s="1"/>
  <c r="P73" i="113"/>
  <c r="N73" i="113"/>
  <c r="L73" i="113"/>
  <c r="J73" i="113"/>
  <c r="I73" i="113"/>
  <c r="H73" i="113"/>
  <c r="G73" i="113"/>
  <c r="M72" i="113"/>
  <c r="F72" i="113"/>
  <c r="E72" i="113" s="1"/>
  <c r="D72" i="113" s="1"/>
  <c r="O71" i="113"/>
  <c r="O73" i="113" s="1"/>
  <c r="M71" i="113"/>
  <c r="K71" i="113"/>
  <c r="K73" i="113" s="1"/>
  <c r="F71" i="113"/>
  <c r="E71" i="113" s="1"/>
  <c r="D71" i="113" s="1"/>
  <c r="P70" i="113"/>
  <c r="O70" i="113"/>
  <c r="N70" i="113"/>
  <c r="L70" i="113"/>
  <c r="K70" i="113"/>
  <c r="J70" i="113"/>
  <c r="I70" i="113"/>
  <c r="H70" i="113"/>
  <c r="G70" i="113"/>
  <c r="M69" i="113"/>
  <c r="F69" i="113"/>
  <c r="E69" i="113"/>
  <c r="D69" i="113" s="1"/>
  <c r="M68" i="113"/>
  <c r="M70" i="113" s="1"/>
  <c r="F68" i="113"/>
  <c r="E68" i="113" s="1"/>
  <c r="D68" i="113" s="1"/>
  <c r="P67" i="113"/>
  <c r="O67" i="113"/>
  <c r="N67" i="113"/>
  <c r="L67" i="113"/>
  <c r="K67" i="113"/>
  <c r="J67" i="113"/>
  <c r="I67" i="113"/>
  <c r="H67" i="113"/>
  <c r="G67" i="113"/>
  <c r="M66" i="113"/>
  <c r="F66" i="113"/>
  <c r="E66" i="113" s="1"/>
  <c r="M65" i="113"/>
  <c r="M67" i="113" s="1"/>
  <c r="F65" i="113"/>
  <c r="E65" i="113" s="1"/>
  <c r="P64" i="113"/>
  <c r="O64" i="113"/>
  <c r="N64" i="113"/>
  <c r="L64" i="113"/>
  <c r="K64" i="113"/>
  <c r="J64" i="113"/>
  <c r="I64" i="113"/>
  <c r="H64" i="113"/>
  <c r="G64" i="113"/>
  <c r="M63" i="113"/>
  <c r="F63" i="113"/>
  <c r="F64" i="113" s="1"/>
  <c r="M62" i="113"/>
  <c r="M64" i="113" s="1"/>
  <c r="F62" i="113"/>
  <c r="E62" i="113"/>
  <c r="P61" i="113"/>
  <c r="O61" i="113"/>
  <c r="N61" i="113"/>
  <c r="L61" i="113"/>
  <c r="J61" i="113"/>
  <c r="I61" i="113"/>
  <c r="H61" i="113"/>
  <c r="G61" i="113"/>
  <c r="F61" i="113"/>
  <c r="M60" i="113"/>
  <c r="F60" i="113"/>
  <c r="E60" i="113" s="1"/>
  <c r="D60" i="113" s="1"/>
  <c r="M59" i="113"/>
  <c r="K59" i="113"/>
  <c r="K61" i="113" s="1"/>
  <c r="F59" i="113"/>
  <c r="E59" i="113"/>
  <c r="P57" i="113"/>
  <c r="O57" i="113"/>
  <c r="N57" i="113"/>
  <c r="L57" i="113"/>
  <c r="K57" i="113"/>
  <c r="J57" i="113"/>
  <c r="I57" i="113"/>
  <c r="H57" i="113"/>
  <c r="H58" i="113" s="1"/>
  <c r="G57" i="113"/>
  <c r="P56" i="113"/>
  <c r="O56" i="113"/>
  <c r="O58" i="113" s="1"/>
  <c r="N56" i="113"/>
  <c r="N58" i="113" s="1"/>
  <c r="L56" i="113"/>
  <c r="K56" i="113"/>
  <c r="K58" i="113" s="1"/>
  <c r="J56" i="113"/>
  <c r="I56" i="113"/>
  <c r="H56" i="113"/>
  <c r="G56" i="113"/>
  <c r="P55" i="113"/>
  <c r="L55" i="113"/>
  <c r="J55" i="113"/>
  <c r="I55" i="113"/>
  <c r="H55" i="113"/>
  <c r="G55" i="113"/>
  <c r="O54" i="113"/>
  <c r="N54" i="113"/>
  <c r="N55" i="113" s="1"/>
  <c r="F54" i="113"/>
  <c r="E54" i="113"/>
  <c r="E51" i="113" s="1"/>
  <c r="O53" i="113"/>
  <c r="O55" i="113" s="1"/>
  <c r="M53" i="113"/>
  <c r="M50" i="113" s="1"/>
  <c r="K53" i="113"/>
  <c r="K55" i="113" s="1"/>
  <c r="F53" i="113"/>
  <c r="F55" i="113" s="1"/>
  <c r="P51" i="113"/>
  <c r="O51" i="113"/>
  <c r="N51" i="113"/>
  <c r="L51" i="113"/>
  <c r="K51" i="113"/>
  <c r="J51" i="113"/>
  <c r="I51" i="113"/>
  <c r="H51" i="113"/>
  <c r="G51" i="113"/>
  <c r="F51" i="113"/>
  <c r="P50" i="113"/>
  <c r="N50" i="113"/>
  <c r="N52" i="113" s="1"/>
  <c r="L50" i="113"/>
  <c r="L52" i="113" s="1"/>
  <c r="K50" i="113"/>
  <c r="J50" i="113"/>
  <c r="J52" i="113" s="1"/>
  <c r="I50" i="113"/>
  <c r="H50" i="113"/>
  <c r="H52" i="113" s="1"/>
  <c r="G50" i="113"/>
  <c r="F50" i="113"/>
  <c r="F52" i="113" s="1"/>
  <c r="P49" i="113"/>
  <c r="O49" i="113"/>
  <c r="N49" i="113"/>
  <c r="L49" i="113"/>
  <c r="K49" i="113"/>
  <c r="J49" i="113"/>
  <c r="I49" i="113"/>
  <c r="H49" i="113"/>
  <c r="G49" i="113"/>
  <c r="M48" i="113"/>
  <c r="F48" i="113"/>
  <c r="E48" i="113"/>
  <c r="D48" i="113" s="1"/>
  <c r="M47" i="113"/>
  <c r="M49" i="113" s="1"/>
  <c r="K47" i="113"/>
  <c r="F47" i="113"/>
  <c r="F49" i="113" s="1"/>
  <c r="P46" i="113"/>
  <c r="O46" i="113"/>
  <c r="N46" i="113"/>
  <c r="L46" i="113"/>
  <c r="K46" i="113"/>
  <c r="J46" i="113"/>
  <c r="I46" i="113"/>
  <c r="H46" i="113"/>
  <c r="G46" i="113"/>
  <c r="M45" i="113"/>
  <c r="F45" i="113"/>
  <c r="F42" i="113" s="1"/>
  <c r="M44" i="113"/>
  <c r="M46" i="113" s="1"/>
  <c r="F44" i="113"/>
  <c r="J43" i="113"/>
  <c r="P42" i="113"/>
  <c r="O42" i="113"/>
  <c r="N42" i="113"/>
  <c r="M42" i="113"/>
  <c r="L42" i="113"/>
  <c r="K42" i="113"/>
  <c r="J42" i="113"/>
  <c r="I42" i="113"/>
  <c r="H42" i="113"/>
  <c r="G42" i="113"/>
  <c r="P41" i="113"/>
  <c r="P43" i="113" s="1"/>
  <c r="O41" i="113"/>
  <c r="N41" i="113"/>
  <c r="N43" i="113" s="1"/>
  <c r="M41" i="113"/>
  <c r="L41" i="113"/>
  <c r="L43" i="113" s="1"/>
  <c r="K41" i="113"/>
  <c r="J41" i="113"/>
  <c r="I41" i="113"/>
  <c r="I43" i="113" s="1"/>
  <c r="H41" i="113"/>
  <c r="H43" i="113" s="1"/>
  <c r="G41" i="113"/>
  <c r="P40" i="113"/>
  <c r="O40" i="113"/>
  <c r="N40" i="113"/>
  <c r="L40" i="113"/>
  <c r="K40" i="113"/>
  <c r="J40" i="113"/>
  <c r="I40" i="113"/>
  <c r="H40" i="113"/>
  <c r="G40" i="113"/>
  <c r="M39" i="113"/>
  <c r="F39" i="113"/>
  <c r="E39" i="113"/>
  <c r="M38" i="113"/>
  <c r="F38" i="113"/>
  <c r="E38" i="113" s="1"/>
  <c r="P37" i="113"/>
  <c r="O37" i="113"/>
  <c r="N37" i="113"/>
  <c r="L37" i="113"/>
  <c r="J37" i="113"/>
  <c r="I37" i="113"/>
  <c r="H37" i="113"/>
  <c r="G37" i="113"/>
  <c r="M36" i="113"/>
  <c r="F36" i="113"/>
  <c r="E36" i="113" s="1"/>
  <c r="M35" i="113"/>
  <c r="K35" i="113"/>
  <c r="K37" i="113" s="1"/>
  <c r="F35" i="113"/>
  <c r="E35" i="113" s="1"/>
  <c r="P33" i="113"/>
  <c r="O33" i="113"/>
  <c r="N33" i="113"/>
  <c r="L33" i="113"/>
  <c r="K33" i="113"/>
  <c r="J33" i="113"/>
  <c r="I33" i="113"/>
  <c r="H33" i="113"/>
  <c r="G33" i="113"/>
  <c r="E33" i="113"/>
  <c r="P32" i="113"/>
  <c r="O32" i="113"/>
  <c r="N32" i="113"/>
  <c r="N34" i="113" s="1"/>
  <c r="L32" i="113"/>
  <c r="L34" i="113" s="1"/>
  <c r="K32" i="113"/>
  <c r="J32" i="113"/>
  <c r="J34" i="113" s="1"/>
  <c r="I32" i="113"/>
  <c r="H32" i="113"/>
  <c r="H34" i="113" s="1"/>
  <c r="G32" i="113"/>
  <c r="F32" i="113"/>
  <c r="P31" i="113"/>
  <c r="O31" i="113"/>
  <c r="N31" i="113"/>
  <c r="L31" i="113"/>
  <c r="K31" i="113"/>
  <c r="J31" i="113"/>
  <c r="I31" i="113"/>
  <c r="H31" i="113"/>
  <c r="G31" i="113"/>
  <c r="M30" i="113"/>
  <c r="F30" i="113"/>
  <c r="E30" i="113" s="1"/>
  <c r="D30" i="113" s="1"/>
  <c r="M29" i="113"/>
  <c r="M31" i="113" s="1"/>
  <c r="F29" i="113"/>
  <c r="F31" i="113" s="1"/>
  <c r="E29" i="113"/>
  <c r="D29" i="113" s="1"/>
  <c r="D31" i="113" s="1"/>
  <c r="P28" i="113"/>
  <c r="O28" i="113"/>
  <c r="N28" i="113"/>
  <c r="M28" i="113"/>
  <c r="L28" i="113"/>
  <c r="K28" i="113"/>
  <c r="J28" i="113"/>
  <c r="I28" i="113"/>
  <c r="H28" i="113"/>
  <c r="G28" i="113"/>
  <c r="M27" i="113"/>
  <c r="F27" i="113"/>
  <c r="E27" i="113" s="1"/>
  <c r="M26" i="113"/>
  <c r="F26" i="113"/>
  <c r="E26" i="113" s="1"/>
  <c r="D26" i="113" s="1"/>
  <c r="P25" i="113"/>
  <c r="O25" i="113"/>
  <c r="N25" i="113"/>
  <c r="L25" i="113"/>
  <c r="J25" i="113"/>
  <c r="I25" i="113"/>
  <c r="H25" i="113"/>
  <c r="G25" i="113"/>
  <c r="M24" i="113"/>
  <c r="F24" i="113"/>
  <c r="F25" i="113" s="1"/>
  <c r="O23" i="113"/>
  <c r="M23" i="113"/>
  <c r="M25" i="113" s="1"/>
  <c r="K23" i="113"/>
  <c r="E23" i="113" s="1"/>
  <c r="F23" i="113"/>
  <c r="P22" i="113"/>
  <c r="O22" i="113"/>
  <c r="N22" i="113"/>
  <c r="L22" i="113"/>
  <c r="K22" i="113"/>
  <c r="J22" i="113"/>
  <c r="I22" i="113"/>
  <c r="H22" i="113"/>
  <c r="G22" i="113"/>
  <c r="M21" i="113"/>
  <c r="M22" i="113" s="1"/>
  <c r="F21" i="113"/>
  <c r="E21" i="113" s="1"/>
  <c r="M20" i="113"/>
  <c r="F20" i="113"/>
  <c r="P18" i="113"/>
  <c r="O18" i="113"/>
  <c r="N18" i="113"/>
  <c r="L18" i="113"/>
  <c r="K18" i="113"/>
  <c r="J18" i="113"/>
  <c r="J19" i="113" s="1"/>
  <c r="I18" i="113"/>
  <c r="H18" i="113"/>
  <c r="G18" i="113"/>
  <c r="P17" i="113"/>
  <c r="O17" i="113"/>
  <c r="O19" i="113" s="1"/>
  <c r="N17" i="113"/>
  <c r="M17" i="113"/>
  <c r="L17" i="113"/>
  <c r="J17" i="113"/>
  <c r="I17" i="113"/>
  <c r="H17" i="113"/>
  <c r="H19" i="113" s="1"/>
  <c r="G17" i="113"/>
  <c r="N19" i="113" l="1"/>
  <c r="F46" i="113"/>
  <c r="E44" i="113"/>
  <c r="D44" i="113" s="1"/>
  <c r="N127" i="113"/>
  <c r="M125" i="113"/>
  <c r="N122" i="113"/>
  <c r="N124" i="113" s="1"/>
  <c r="F162" i="113"/>
  <c r="E165" i="113"/>
  <c r="D165" i="113" s="1"/>
  <c r="D162" i="113" s="1"/>
  <c r="F202" i="113"/>
  <c r="E200" i="113"/>
  <c r="D200" i="113" s="1"/>
  <c r="E334" i="113"/>
  <c r="D332" i="113"/>
  <c r="D334" i="113" s="1"/>
  <c r="E93" i="113"/>
  <c r="F90" i="113"/>
  <c r="P13" i="113"/>
  <c r="P408" i="113" s="1"/>
  <c r="I14" i="113"/>
  <c r="I409" i="113" s="1"/>
  <c r="G19" i="113"/>
  <c r="E265" i="113"/>
  <c r="D263" i="113"/>
  <c r="D265" i="113" s="1"/>
  <c r="F291" i="113"/>
  <c r="E291" i="113" s="1"/>
  <c r="D291" i="113" s="1"/>
  <c r="G276" i="113"/>
  <c r="G292" i="113"/>
  <c r="E387" i="113"/>
  <c r="F363" i="113"/>
  <c r="E197" i="113"/>
  <c r="F199" i="113"/>
  <c r="E220" i="113"/>
  <c r="E304" i="113"/>
  <c r="D302" i="113"/>
  <c r="D304" i="113" s="1"/>
  <c r="I13" i="113"/>
  <c r="I408" i="113" s="1"/>
  <c r="F262" i="113"/>
  <c r="E260" i="113"/>
  <c r="D260" i="113" s="1"/>
  <c r="M330" i="113"/>
  <c r="I62" i="115"/>
  <c r="E77" i="113"/>
  <c r="E79" i="113" s="1"/>
  <c r="F79" i="113"/>
  <c r="E89" i="113"/>
  <c r="D92" i="113"/>
  <c r="D89" i="113" s="1"/>
  <c r="E97" i="113"/>
  <c r="H163" i="113"/>
  <c r="F301" i="113"/>
  <c r="E299" i="113"/>
  <c r="D299" i="113" s="1"/>
  <c r="F373" i="113"/>
  <c r="E371" i="113"/>
  <c r="E373" i="113" s="1"/>
  <c r="M383" i="113"/>
  <c r="M385" i="113" s="1"/>
  <c r="N385" i="113"/>
  <c r="M182" i="113"/>
  <c r="M184" i="113" s="1"/>
  <c r="M205" i="113"/>
  <c r="G14" i="113"/>
  <c r="G409" i="113" s="1"/>
  <c r="L19" i="113"/>
  <c r="D87" i="113"/>
  <c r="D203" i="113"/>
  <c r="D205" i="113" s="1"/>
  <c r="E250" i="113"/>
  <c r="D248" i="113"/>
  <c r="D250" i="113" s="1"/>
  <c r="F346" i="113"/>
  <c r="E344" i="113"/>
  <c r="D393" i="113"/>
  <c r="J216" i="115"/>
  <c r="I26" i="115"/>
  <c r="I151" i="115"/>
  <c r="I153" i="115" s="1"/>
  <c r="I58" i="113"/>
  <c r="D59" i="113"/>
  <c r="J97" i="113"/>
  <c r="O127" i="113"/>
  <c r="J136" i="113"/>
  <c r="E140" i="113"/>
  <c r="G157" i="113"/>
  <c r="O157" i="113"/>
  <c r="N169" i="113"/>
  <c r="M181" i="113"/>
  <c r="K184" i="113"/>
  <c r="D245" i="113"/>
  <c r="D247" i="113" s="1"/>
  <c r="E252" i="113"/>
  <c r="D252" i="113" s="1"/>
  <c r="J277" i="113"/>
  <c r="E280" i="113"/>
  <c r="F319" i="113"/>
  <c r="N322" i="113"/>
  <c r="D342" i="113"/>
  <c r="D343" i="113" s="1"/>
  <c r="F361" i="113"/>
  <c r="O364" i="113"/>
  <c r="L364" i="113"/>
  <c r="D378" i="113"/>
  <c r="G397" i="113"/>
  <c r="K403" i="113"/>
  <c r="G216" i="114"/>
  <c r="K216" i="115"/>
  <c r="K217" i="115" s="1"/>
  <c r="I168" i="115"/>
  <c r="K356" i="115"/>
  <c r="K358" i="115" s="1"/>
  <c r="I34" i="113"/>
  <c r="G43" i="113"/>
  <c r="O43" i="113"/>
  <c r="I52" i="113"/>
  <c r="M54" i="113"/>
  <c r="M51" i="113" s="1"/>
  <c r="J14" i="113"/>
  <c r="J409" i="113" s="1"/>
  <c r="F76" i="113"/>
  <c r="F82" i="113"/>
  <c r="F89" i="113"/>
  <c r="F91" i="113" s="1"/>
  <c r="N97" i="113"/>
  <c r="M95" i="113"/>
  <c r="D102" i="113"/>
  <c r="M105" i="113"/>
  <c r="M106" i="113" s="1"/>
  <c r="D120" i="113"/>
  <c r="H124" i="113"/>
  <c r="H130" i="113"/>
  <c r="P130" i="113"/>
  <c r="N130" i="113"/>
  <c r="M148" i="113"/>
  <c r="F151" i="113"/>
  <c r="M168" i="113"/>
  <c r="M167" i="113"/>
  <c r="M169" i="113" s="1"/>
  <c r="D174" i="113"/>
  <c r="L184" i="113"/>
  <c r="J184" i="113"/>
  <c r="E188" i="113"/>
  <c r="M199" i="113"/>
  <c r="E233" i="113"/>
  <c r="F247" i="113"/>
  <c r="L256" i="113"/>
  <c r="D266" i="113"/>
  <c r="D268" i="113" s="1"/>
  <c r="K292" i="113"/>
  <c r="M307" i="113"/>
  <c r="J331" i="113"/>
  <c r="M349" i="113"/>
  <c r="G12" i="114"/>
  <c r="G211" i="114"/>
  <c r="G217" i="114"/>
  <c r="G27" i="115"/>
  <c r="G63" i="115"/>
  <c r="I117" i="115"/>
  <c r="G135" i="115"/>
  <c r="I159" i="115"/>
  <c r="K198" i="115"/>
  <c r="I315" i="115"/>
  <c r="I316" i="115" s="1"/>
  <c r="I341" i="115"/>
  <c r="I343" i="115" s="1"/>
  <c r="I399" i="115"/>
  <c r="I401" i="115" s="1"/>
  <c r="I411" i="115"/>
  <c r="I413" i="115" s="1"/>
  <c r="L13" i="113"/>
  <c r="M40" i="113"/>
  <c r="E53" i="113"/>
  <c r="L58" i="113"/>
  <c r="E99" i="113"/>
  <c r="E96" i="113" s="1"/>
  <c r="L106" i="113"/>
  <c r="K142" i="113"/>
  <c r="D145" i="113"/>
  <c r="M160" i="113"/>
  <c r="M214" i="113"/>
  <c r="D238" i="113"/>
  <c r="F250" i="113"/>
  <c r="F334" i="113"/>
  <c r="I391" i="113"/>
  <c r="G63" i="114"/>
  <c r="J27" i="115"/>
  <c r="K75" i="115"/>
  <c r="J96" i="115"/>
  <c r="K126" i="115"/>
  <c r="J141" i="115"/>
  <c r="K14" i="113"/>
  <c r="K409" i="113" s="1"/>
  <c r="O50" i="113"/>
  <c r="O52" i="113" s="1"/>
  <c r="D73" i="113"/>
  <c r="F88" i="113"/>
  <c r="H91" i="113"/>
  <c r="F94" i="113"/>
  <c r="O122" i="113"/>
  <c r="O124" i="113" s="1"/>
  <c r="G169" i="113"/>
  <c r="J178" i="113"/>
  <c r="M202" i="113"/>
  <c r="E223" i="113"/>
  <c r="M232" i="113"/>
  <c r="E238" i="113"/>
  <c r="K224" i="113"/>
  <c r="K226" i="113" s="1"/>
  <c r="G322" i="113"/>
  <c r="I364" i="113"/>
  <c r="F367" i="113"/>
  <c r="M363" i="113"/>
  <c r="F400" i="113"/>
  <c r="E405" i="113"/>
  <c r="E52" i="114"/>
  <c r="F125" i="114"/>
  <c r="G150" i="114"/>
  <c r="J215" i="115"/>
  <c r="I45" i="115"/>
  <c r="K63" i="115"/>
  <c r="I72" i="115"/>
  <c r="K96" i="115"/>
  <c r="I135" i="115"/>
  <c r="J153" i="115"/>
  <c r="J198" i="115"/>
  <c r="I204" i="115"/>
  <c r="H223" i="115"/>
  <c r="G331" i="115"/>
  <c r="H337" i="115"/>
  <c r="I337" i="115"/>
  <c r="J343" i="115"/>
  <c r="O34" i="113"/>
  <c r="P52" i="113"/>
  <c r="M88" i="113"/>
  <c r="M91" i="113"/>
  <c r="M97" i="113"/>
  <c r="F112" i="113"/>
  <c r="G124" i="113"/>
  <c r="K130" i="113"/>
  <c r="H136" i="113"/>
  <c r="F135" i="113"/>
  <c r="F142" i="113"/>
  <c r="K157" i="113"/>
  <c r="F163" i="113"/>
  <c r="M162" i="113"/>
  <c r="F166" i="113"/>
  <c r="N184" i="113"/>
  <c r="E206" i="113"/>
  <c r="E209" i="113"/>
  <c r="F220" i="113"/>
  <c r="M223" i="113"/>
  <c r="J226" i="113"/>
  <c r="D231" i="113"/>
  <c r="D234" i="113"/>
  <c r="F238" i="113"/>
  <c r="O256" i="113"/>
  <c r="M255" i="113"/>
  <c r="F274" i="113"/>
  <c r="G277" i="113"/>
  <c r="M319" i="113"/>
  <c r="F355" i="113"/>
  <c r="K358" i="113"/>
  <c r="H364" i="113"/>
  <c r="F370" i="113"/>
  <c r="F388" i="113"/>
  <c r="I403" i="113"/>
  <c r="G403" i="113"/>
  <c r="O403" i="113"/>
  <c r="K215" i="115"/>
  <c r="G111" i="115"/>
  <c r="I197" i="115"/>
  <c r="K343" i="115"/>
  <c r="P34" i="113"/>
  <c r="D35" i="113"/>
  <c r="D37" i="113" s="1"/>
  <c r="M33" i="113"/>
  <c r="M43" i="113"/>
  <c r="K43" i="113"/>
  <c r="M52" i="113"/>
  <c r="G58" i="113"/>
  <c r="P58" i="113"/>
  <c r="F70" i="113"/>
  <c r="M73" i="113"/>
  <c r="J91" i="113"/>
  <c r="I106" i="113"/>
  <c r="P106" i="113"/>
  <c r="M112" i="113"/>
  <c r="K127" i="113"/>
  <c r="L130" i="113"/>
  <c r="J130" i="113"/>
  <c r="F133" i="113"/>
  <c r="I136" i="113"/>
  <c r="M151" i="113"/>
  <c r="N157" i="113"/>
  <c r="E158" i="113"/>
  <c r="J169" i="113"/>
  <c r="F181" i="113"/>
  <c r="H184" i="113"/>
  <c r="E212" i="113"/>
  <c r="D212" i="113" s="1"/>
  <c r="D214" i="113" s="1"/>
  <c r="M220" i="113"/>
  <c r="M241" i="113"/>
  <c r="G256" i="113"/>
  <c r="I295" i="113"/>
  <c r="H295" i="113"/>
  <c r="E341" i="113"/>
  <c r="D341" i="113" s="1"/>
  <c r="E377" i="113"/>
  <c r="E379" i="113" s="1"/>
  <c r="E390" i="113"/>
  <c r="D390" i="113" s="1"/>
  <c r="K400" i="113"/>
  <c r="J403" i="113"/>
  <c r="E114" i="114"/>
  <c r="F198" i="114"/>
  <c r="G216" i="115"/>
  <c r="I51" i="115"/>
  <c r="G81" i="115"/>
  <c r="I102" i="115"/>
  <c r="I162" i="115"/>
  <c r="I222" i="115"/>
  <c r="I394" i="115" s="1"/>
  <c r="I325" i="115"/>
  <c r="J331" i="115"/>
  <c r="K337" i="115"/>
  <c r="I405" i="115"/>
  <c r="I407" i="115" s="1"/>
  <c r="D36" i="113"/>
  <c r="M57" i="113"/>
  <c r="D84" i="113"/>
  <c r="I256" i="113"/>
  <c r="E296" i="113"/>
  <c r="I42" i="115"/>
  <c r="I69" i="115"/>
  <c r="I120" i="115"/>
  <c r="G394" i="115"/>
  <c r="I232" i="115"/>
  <c r="I244" i="115"/>
  <c r="I256" i="115"/>
  <c r="I268" i="115"/>
  <c r="I280" i="115"/>
  <c r="I292" i="115"/>
  <c r="I304" i="115"/>
  <c r="I322" i="115"/>
  <c r="J325" i="115"/>
  <c r="K331" i="115"/>
  <c r="H358" i="115"/>
  <c r="I362" i="115"/>
  <c r="I356" i="115" s="1"/>
  <c r="I358" i="115" s="1"/>
  <c r="G125" i="114"/>
  <c r="G95" i="114"/>
  <c r="G213" i="114"/>
  <c r="E198" i="114"/>
  <c r="G198" i="114" s="1"/>
  <c r="G272" i="114"/>
  <c r="G55" i="114"/>
  <c r="G101" i="114"/>
  <c r="G118" i="114"/>
  <c r="G128" i="114"/>
  <c r="D38" i="113"/>
  <c r="E40" i="113"/>
  <c r="D21" i="113"/>
  <c r="D61" i="113"/>
  <c r="D66" i="113"/>
  <c r="D70" i="113"/>
  <c r="D76" i="113"/>
  <c r="E85" i="113"/>
  <c r="D83" i="113"/>
  <c r="D85" i="113" s="1"/>
  <c r="D140" i="113"/>
  <c r="D142" i="113" s="1"/>
  <c r="E142" i="113"/>
  <c r="D217" i="113"/>
  <c r="D23" i="113"/>
  <c r="E28" i="113"/>
  <c r="D27" i="113"/>
  <c r="D28" i="113" s="1"/>
  <c r="E115" i="113"/>
  <c r="D113" i="113"/>
  <c r="D115" i="113" s="1"/>
  <c r="E104" i="113"/>
  <c r="L408" i="113"/>
  <c r="E67" i="113"/>
  <c r="D65" i="113"/>
  <c r="D88" i="113"/>
  <c r="D111" i="113"/>
  <c r="D112" i="113" s="1"/>
  <c r="E105" i="113"/>
  <c r="D175" i="113"/>
  <c r="D196" i="113"/>
  <c r="K25" i="113"/>
  <c r="F28" i="113"/>
  <c r="E31" i="113"/>
  <c r="D53" i="113"/>
  <c r="F73" i="113"/>
  <c r="F115" i="113"/>
  <c r="H13" i="113"/>
  <c r="K17" i="113"/>
  <c r="P14" i="113"/>
  <c r="P409" i="113" s="1"/>
  <c r="P410" i="113" s="1"/>
  <c r="I19" i="113"/>
  <c r="F17" i="113"/>
  <c r="F22" i="113"/>
  <c r="D39" i="113"/>
  <c r="F40" i="113"/>
  <c r="D54" i="113"/>
  <c r="D51" i="113" s="1"/>
  <c r="F57" i="113"/>
  <c r="J58" i="113"/>
  <c r="D62" i="113"/>
  <c r="F67" i="113"/>
  <c r="E70" i="113"/>
  <c r="E76" i="113"/>
  <c r="D80" i="113"/>
  <c r="F85" i="113"/>
  <c r="E88" i="113"/>
  <c r="F103" i="113"/>
  <c r="F105" i="113"/>
  <c r="D108" i="113"/>
  <c r="F109" i="113"/>
  <c r="E112" i="113"/>
  <c r="F121" i="113"/>
  <c r="K122" i="113"/>
  <c r="K124" i="113" s="1"/>
  <c r="E137" i="113"/>
  <c r="F134" i="113"/>
  <c r="F136" i="113" s="1"/>
  <c r="M135" i="113"/>
  <c r="M136" i="113" s="1"/>
  <c r="M142" i="113"/>
  <c r="D150" i="113"/>
  <c r="D135" i="113" s="1"/>
  <c r="I157" i="113"/>
  <c r="D159" i="113"/>
  <c r="D156" i="113" s="1"/>
  <c r="I169" i="113"/>
  <c r="D171" i="113"/>
  <c r="D168" i="113" s="1"/>
  <c r="E185" i="113"/>
  <c r="F182" i="113"/>
  <c r="D189" i="113"/>
  <c r="M183" i="113"/>
  <c r="M193" i="113"/>
  <c r="D210" i="113"/>
  <c r="D213" i="113"/>
  <c r="D183" i="113" s="1"/>
  <c r="D218" i="113"/>
  <c r="D220" i="113" s="1"/>
  <c r="F223" i="113"/>
  <c r="M224" i="113"/>
  <c r="D239" i="113"/>
  <c r="E247" i="113"/>
  <c r="D258" i="113"/>
  <c r="D255" i="113" s="1"/>
  <c r="D269" i="113"/>
  <c r="D271" i="113" s="1"/>
  <c r="E271" i="113"/>
  <c r="N277" i="113"/>
  <c r="M276" i="113"/>
  <c r="F294" i="113"/>
  <c r="D300" i="113"/>
  <c r="D301" i="113" s="1"/>
  <c r="E301" i="113"/>
  <c r="D309" i="113"/>
  <c r="D323" i="113"/>
  <c r="M359" i="113"/>
  <c r="M361" i="113" s="1"/>
  <c r="N329" i="113"/>
  <c r="N331" i="113" s="1"/>
  <c r="N361" i="113"/>
  <c r="E370" i="113"/>
  <c r="D368" i="113"/>
  <c r="D377" i="113"/>
  <c r="D379" i="113" s="1"/>
  <c r="E380" i="113"/>
  <c r="F382" i="113"/>
  <c r="I367" i="115"/>
  <c r="J13" i="113"/>
  <c r="P19" i="113"/>
  <c r="H14" i="113"/>
  <c r="H409" i="113" s="1"/>
  <c r="L14" i="113"/>
  <c r="L409" i="113" s="1"/>
  <c r="E24" i="113"/>
  <c r="D24" i="113" s="1"/>
  <c r="F33" i="113"/>
  <c r="F34" i="113" s="1"/>
  <c r="F41" i="113"/>
  <c r="F43" i="113" s="1"/>
  <c r="E45" i="113"/>
  <c r="E46" i="113" s="1"/>
  <c r="E47" i="113"/>
  <c r="M55" i="113"/>
  <c r="F56" i="113"/>
  <c r="M61" i="113"/>
  <c r="M56" i="113"/>
  <c r="M58" i="113" s="1"/>
  <c r="E73" i="113"/>
  <c r="M79" i="113"/>
  <c r="G91" i="113"/>
  <c r="K91" i="113"/>
  <c r="E94" i="113"/>
  <c r="F95" i="113"/>
  <c r="F97" i="113" s="1"/>
  <c r="D98" i="113"/>
  <c r="D99" i="113"/>
  <c r="D96" i="113" s="1"/>
  <c r="M100" i="113"/>
  <c r="D101" i="113"/>
  <c r="D103" i="113" s="1"/>
  <c r="D107" i="113"/>
  <c r="D116" i="113"/>
  <c r="D118" i="113" s="1"/>
  <c r="D119" i="113"/>
  <c r="E125" i="113"/>
  <c r="F129" i="113"/>
  <c r="D132" i="113"/>
  <c r="D129" i="113" s="1"/>
  <c r="K134" i="113"/>
  <c r="K136" i="113" s="1"/>
  <c r="E145" i="113"/>
  <c r="D149" i="113"/>
  <c r="D151" i="113" s="1"/>
  <c r="E155" i="113"/>
  <c r="D158" i="113"/>
  <c r="M163" i="113"/>
  <c r="F167" i="113"/>
  <c r="F169" i="113" s="1"/>
  <c r="E167" i="113"/>
  <c r="D170" i="113"/>
  <c r="F168" i="113"/>
  <c r="F175" i="113"/>
  <c r="P184" i="113"/>
  <c r="D188" i="113"/>
  <c r="D190" i="113" s="1"/>
  <c r="E196" i="113"/>
  <c r="E202" i="113"/>
  <c r="E205" i="113"/>
  <c r="F217" i="113"/>
  <c r="D221" i="113"/>
  <c r="D223" i="113" s="1"/>
  <c r="E229" i="113"/>
  <c r="D227" i="113"/>
  <c r="O229" i="113"/>
  <c r="O224" i="113"/>
  <c r="O226" i="113" s="1"/>
  <c r="D230" i="113"/>
  <c r="D232" i="113" s="1"/>
  <c r="E232" i="113"/>
  <c r="D243" i="113"/>
  <c r="F254" i="113"/>
  <c r="D262" i="113"/>
  <c r="M271" i="113"/>
  <c r="F271" i="113"/>
  <c r="M275" i="113"/>
  <c r="M280" i="113"/>
  <c r="F286" i="113"/>
  <c r="E285" i="113"/>
  <c r="D285" i="113" s="1"/>
  <c r="M289" i="113"/>
  <c r="M292" i="113"/>
  <c r="D297" i="113"/>
  <c r="E294" i="113"/>
  <c r="O298" i="113"/>
  <c r="O294" i="113"/>
  <c r="O14" i="113" s="1"/>
  <c r="O409" i="113" s="1"/>
  <c r="E336" i="113"/>
  <c r="D336" i="113" s="1"/>
  <c r="F337" i="113"/>
  <c r="E338" i="113"/>
  <c r="F340" i="113"/>
  <c r="F329" i="113"/>
  <c r="E348" i="113"/>
  <c r="D348" i="113" s="1"/>
  <c r="D349" i="113" s="1"/>
  <c r="F349" i="113"/>
  <c r="F330" i="113"/>
  <c r="E350" i="113"/>
  <c r="F352" i="113"/>
  <c r="G214" i="114"/>
  <c r="G265" i="114"/>
  <c r="F264" i="114"/>
  <c r="G264" i="114" s="1"/>
  <c r="M37" i="113"/>
  <c r="M32" i="113"/>
  <c r="M34" i="113" s="1"/>
  <c r="E61" i="113"/>
  <c r="E56" i="113"/>
  <c r="E100" i="113"/>
  <c r="E148" i="113"/>
  <c r="D146" i="113"/>
  <c r="D148" i="113" s="1"/>
  <c r="E179" i="113"/>
  <c r="F176" i="113"/>
  <c r="F178" i="113" s="1"/>
  <c r="D197" i="113"/>
  <c r="D199" i="113" s="1"/>
  <c r="E199" i="113"/>
  <c r="D206" i="113"/>
  <c r="D208" i="113" s="1"/>
  <c r="E208" i="113"/>
  <c r="D228" i="113"/>
  <c r="D257" i="113"/>
  <c r="E259" i="113"/>
  <c r="E254" i="113"/>
  <c r="D279" i="113"/>
  <c r="D276" i="113" s="1"/>
  <c r="E276" i="113"/>
  <c r="D286" i="113"/>
  <c r="E308" i="113"/>
  <c r="F310" i="113"/>
  <c r="D354" i="113"/>
  <c r="D355" i="113" s="1"/>
  <c r="E355" i="113"/>
  <c r="E361" i="113"/>
  <c r="M370" i="113"/>
  <c r="M362" i="113"/>
  <c r="M364" i="113" s="1"/>
  <c r="G13" i="113"/>
  <c r="F18" i="113"/>
  <c r="M19" i="113"/>
  <c r="E20" i="113"/>
  <c r="M18" i="113"/>
  <c r="G34" i="113"/>
  <c r="K34" i="113"/>
  <c r="E37" i="113"/>
  <c r="E32" i="113"/>
  <c r="E34" i="113" s="1"/>
  <c r="F37" i="113"/>
  <c r="G52" i="113"/>
  <c r="K52" i="113"/>
  <c r="E63" i="113"/>
  <c r="D77" i="113"/>
  <c r="D79" i="113" s="1"/>
  <c r="E81" i="113"/>
  <c r="M103" i="113"/>
  <c r="F104" i="113"/>
  <c r="F106" i="113" s="1"/>
  <c r="J106" i="113"/>
  <c r="N106" i="113"/>
  <c r="M109" i="113"/>
  <c r="M121" i="113"/>
  <c r="F124" i="113"/>
  <c r="J124" i="113"/>
  <c r="E131" i="113"/>
  <c r="F128" i="113"/>
  <c r="E135" i="113"/>
  <c r="F145" i="113"/>
  <c r="E151" i="113"/>
  <c r="F154" i="113"/>
  <c r="E152" i="113"/>
  <c r="E156" i="113"/>
  <c r="M157" i="113"/>
  <c r="E160" i="113"/>
  <c r="E161" i="113"/>
  <c r="D164" i="113"/>
  <c r="E168" i="113"/>
  <c r="E172" i="113"/>
  <c r="E175" i="113"/>
  <c r="F183" i="113"/>
  <c r="E183" i="113"/>
  <c r="E190" i="113"/>
  <c r="F193" i="113"/>
  <c r="E191" i="113"/>
  <c r="F196" i="113"/>
  <c r="D202" i="113"/>
  <c r="F205" i="113"/>
  <c r="E211" i="113"/>
  <c r="D209" i="113"/>
  <c r="D211" i="113" s="1"/>
  <c r="E217" i="113"/>
  <c r="L226" i="113"/>
  <c r="E240" i="113"/>
  <c r="D240" i="113" s="1"/>
  <c r="F241" i="113"/>
  <c r="D242" i="113"/>
  <c r="D244" i="113" s="1"/>
  <c r="E244" i="113"/>
  <c r="K253" i="113"/>
  <c r="E255" i="113"/>
  <c r="M259" i="113"/>
  <c r="F259" i="113"/>
  <c r="E262" i="113"/>
  <c r="M268" i="113"/>
  <c r="M254" i="113"/>
  <c r="M256" i="113" s="1"/>
  <c r="E274" i="113"/>
  <c r="D272" i="113"/>
  <c r="D274" i="113" s="1"/>
  <c r="F276" i="113"/>
  <c r="E275" i="113"/>
  <c r="E277" i="113" s="1"/>
  <c r="D278" i="113"/>
  <c r="E281" i="113"/>
  <c r="F275" i="113"/>
  <c r="F277" i="113" s="1"/>
  <c r="E286" i="113"/>
  <c r="F289" i="113"/>
  <c r="E287" i="113"/>
  <c r="E292" i="113"/>
  <c r="D290" i="113"/>
  <c r="D292" i="113" s="1"/>
  <c r="F292" i="113"/>
  <c r="M293" i="113"/>
  <c r="M294" i="113"/>
  <c r="M325" i="113"/>
  <c r="D339" i="113"/>
  <c r="E357" i="113"/>
  <c r="D357" i="113" s="1"/>
  <c r="F358" i="113"/>
  <c r="E384" i="113"/>
  <c r="D384" i="113" s="1"/>
  <c r="F385" i="113"/>
  <c r="I94" i="115"/>
  <c r="I96" i="115" s="1"/>
  <c r="I99" i="115"/>
  <c r="J393" i="115"/>
  <c r="J223" i="115"/>
  <c r="I328" i="115"/>
  <c r="I340" i="115"/>
  <c r="N225" i="113"/>
  <c r="M225" i="113"/>
  <c r="E251" i="113"/>
  <c r="F253" i="113"/>
  <c r="F268" i="113"/>
  <c r="M283" i="113"/>
  <c r="F293" i="113"/>
  <c r="F295" i="113" s="1"/>
  <c r="J295" i="113"/>
  <c r="N295" i="113"/>
  <c r="M298" i="113"/>
  <c r="F298" i="113"/>
  <c r="D305" i="113"/>
  <c r="D307" i="113" s="1"/>
  <c r="M310" i="113"/>
  <c r="D317" i="113"/>
  <c r="D319" i="113" s="1"/>
  <c r="E319" i="113"/>
  <c r="F328" i="113"/>
  <c r="E326" i="113"/>
  <c r="E320" i="113" s="1"/>
  <c r="F320" i="113"/>
  <c r="D335" i="113"/>
  <c r="D337" i="113" s="1"/>
  <c r="E343" i="113"/>
  <c r="M358" i="113"/>
  <c r="E367" i="113"/>
  <c r="D365" i="113"/>
  <c r="D367" i="113" s="1"/>
  <c r="D371" i="113"/>
  <c r="E374" i="113"/>
  <c r="F362" i="113"/>
  <c r="I397" i="113"/>
  <c r="N400" i="113"/>
  <c r="M398" i="113"/>
  <c r="N395" i="113"/>
  <c r="N397" i="113" s="1"/>
  <c r="E401" i="113"/>
  <c r="D404" i="113"/>
  <c r="G53" i="114"/>
  <c r="G58" i="114"/>
  <c r="F52" i="114"/>
  <c r="G52" i="114" s="1"/>
  <c r="G126" i="114"/>
  <c r="I39" i="115"/>
  <c r="I25" i="115"/>
  <c r="I140" i="115"/>
  <c r="I216" i="115" s="1"/>
  <c r="I14" i="115" s="1"/>
  <c r="I416" i="115" s="1"/>
  <c r="F224" i="113"/>
  <c r="F226" i="113" s="1"/>
  <c r="F229" i="113"/>
  <c r="F255" i="113"/>
  <c r="E268" i="113"/>
  <c r="L295" i="113"/>
  <c r="E298" i="113"/>
  <c r="D296" i="113"/>
  <c r="E313" i="113"/>
  <c r="D311" i="113"/>
  <c r="D313" i="113" s="1"/>
  <c r="I322" i="113"/>
  <c r="F321" i="113"/>
  <c r="F325" i="113"/>
  <c r="E324" i="113"/>
  <c r="E325" i="113" s="1"/>
  <c r="M328" i="113"/>
  <c r="O331" i="113"/>
  <c r="M352" i="113"/>
  <c r="D387" i="113"/>
  <c r="E388" i="113"/>
  <c r="M401" i="113"/>
  <c r="M403" i="113" s="1"/>
  <c r="M406" i="113"/>
  <c r="G11" i="114"/>
  <c r="G98" i="114"/>
  <c r="F97" i="114"/>
  <c r="I124" i="115"/>
  <c r="I126" i="115" s="1"/>
  <c r="I129" i="115"/>
  <c r="I201" i="115"/>
  <c r="I196" i="115"/>
  <c r="I198" i="115" s="1"/>
  <c r="I346" i="115"/>
  <c r="F307" i="113"/>
  <c r="F316" i="113"/>
  <c r="G331" i="113"/>
  <c r="K329" i="113"/>
  <c r="K331" i="113" s="1"/>
  <c r="E337" i="113"/>
  <c r="E356" i="113"/>
  <c r="J364" i="113"/>
  <c r="N364" i="113"/>
  <c r="M367" i="113"/>
  <c r="D372" i="113"/>
  <c r="D363" i="113" s="1"/>
  <c r="D386" i="113"/>
  <c r="F394" i="113"/>
  <c r="E392" i="113"/>
  <c r="E398" i="113"/>
  <c r="O397" i="113"/>
  <c r="G18" i="114"/>
  <c r="F17" i="114"/>
  <c r="G61" i="114"/>
  <c r="G64" i="114"/>
  <c r="G94" i="114"/>
  <c r="E97" i="114"/>
  <c r="G115" i="114"/>
  <c r="G122" i="114"/>
  <c r="G228" i="114"/>
  <c r="J217" i="115"/>
  <c r="J13" i="115"/>
  <c r="I334" i="115"/>
  <c r="E307" i="113"/>
  <c r="E316" i="113"/>
  <c r="M340" i="113"/>
  <c r="D383" i="113"/>
  <c r="E385" i="113"/>
  <c r="E389" i="113"/>
  <c r="F391" i="113"/>
  <c r="K397" i="113"/>
  <c r="E399" i="113"/>
  <c r="F396" i="113"/>
  <c r="F397" i="113" s="1"/>
  <c r="G22" i="114"/>
  <c r="F21" i="114"/>
  <c r="G21" i="114" s="1"/>
  <c r="G60" i="114"/>
  <c r="G114" i="114"/>
  <c r="G215" i="115"/>
  <c r="G217" i="115" s="1"/>
  <c r="E149" i="114"/>
  <c r="G149" i="114" s="1"/>
  <c r="G199" i="114"/>
  <c r="E227" i="114"/>
  <c r="G227" i="114" s="1"/>
  <c r="G271" i="114"/>
  <c r="I61" i="115"/>
  <c r="I63" i="115" s="1"/>
  <c r="I66" i="115"/>
  <c r="I78" i="115"/>
  <c r="I73" i="115"/>
  <c r="I75" i="115" s="1"/>
  <c r="I109" i="115"/>
  <c r="I111" i="115" s="1"/>
  <c r="I114" i="115"/>
  <c r="I209" i="115"/>
  <c r="I210" i="115" s="1"/>
  <c r="K393" i="115"/>
  <c r="K395" i="115" s="1"/>
  <c r="J394" i="115"/>
  <c r="J14" i="115" s="1"/>
  <c r="J416" i="115" s="1"/>
  <c r="I221" i="115"/>
  <c r="I226" i="115"/>
  <c r="I235" i="115"/>
  <c r="I259" i="115"/>
  <c r="I283" i="115"/>
  <c r="I307" i="115"/>
  <c r="H316" i="115"/>
  <c r="I349" i="115"/>
  <c r="G356" i="115"/>
  <c r="G358" i="115" s="1"/>
  <c r="I361" i="115"/>
  <c r="I364" i="115"/>
  <c r="I370" i="115"/>
  <c r="H393" i="115"/>
  <c r="G183" i="114"/>
  <c r="G235" i="114"/>
  <c r="I79" i="115"/>
  <c r="I81" i="115" s="1"/>
  <c r="I84" i="115"/>
  <c r="H394" i="115"/>
  <c r="I247" i="115"/>
  <c r="I271" i="115"/>
  <c r="I295" i="115"/>
  <c r="I355" i="115"/>
  <c r="I382" i="115"/>
  <c r="G21" i="115"/>
  <c r="J21" i="115"/>
  <c r="G223" i="115"/>
  <c r="K223" i="115"/>
  <c r="F24" i="112"/>
  <c r="F23" i="112" s="1"/>
  <c r="E24" i="112"/>
  <c r="G24" i="112" s="1"/>
  <c r="E55" i="112"/>
  <c r="E54" i="112"/>
  <c r="G54" i="112" s="1"/>
  <c r="E52" i="112"/>
  <c r="E51" i="112" s="1"/>
  <c r="G51" i="112" s="1"/>
  <c r="F46" i="112"/>
  <c r="F45" i="112" s="1"/>
  <c r="E46" i="112"/>
  <c r="E45" i="112" s="1"/>
  <c r="F40" i="112"/>
  <c r="E40" i="112"/>
  <c r="E30" i="112" s="1"/>
  <c r="G30" i="112" s="1"/>
  <c r="F31" i="112"/>
  <c r="G31" i="112" s="1"/>
  <c r="E31" i="112"/>
  <c r="F20" i="112"/>
  <c r="E20" i="112"/>
  <c r="G20" i="112" s="1"/>
  <c r="E18" i="112"/>
  <c r="G18" i="112" s="1"/>
  <c r="F11" i="112"/>
  <c r="E11" i="112"/>
  <c r="G11" i="112" s="1"/>
  <c r="G12" i="112"/>
  <c r="G13" i="112"/>
  <c r="G14" i="112"/>
  <c r="G15" i="112"/>
  <c r="G16" i="112"/>
  <c r="G17" i="112"/>
  <c r="G19" i="112"/>
  <c r="G21" i="112"/>
  <c r="G22" i="112"/>
  <c r="G26" i="112"/>
  <c r="G27" i="112"/>
  <c r="G28" i="112"/>
  <c r="G29" i="112"/>
  <c r="G32" i="112"/>
  <c r="G33" i="112"/>
  <c r="G34" i="112"/>
  <c r="G35" i="112"/>
  <c r="G36" i="112"/>
  <c r="G37" i="112"/>
  <c r="G38" i="112"/>
  <c r="G39" i="112"/>
  <c r="G41" i="112"/>
  <c r="G42" i="112"/>
  <c r="G43" i="112"/>
  <c r="G44" i="112"/>
  <c r="G47" i="112"/>
  <c r="G48" i="112"/>
  <c r="G49" i="112"/>
  <c r="G50" i="112"/>
  <c r="G53" i="112"/>
  <c r="G55" i="112"/>
  <c r="G56" i="112"/>
  <c r="G10" i="112"/>
  <c r="Q110" i="111"/>
  <c r="Q109" i="111"/>
  <c r="P110" i="111"/>
  <c r="P109" i="111"/>
  <c r="E109" i="111"/>
  <c r="I70" i="111"/>
  <c r="G70" i="111"/>
  <c r="G134" i="111"/>
  <c r="I134" i="111"/>
  <c r="I82" i="111"/>
  <c r="G82" i="111"/>
  <c r="J50" i="111"/>
  <c r="M126" i="111"/>
  <c r="F34" i="111"/>
  <c r="G393" i="115" l="1"/>
  <c r="G395" i="115" s="1"/>
  <c r="E18" i="113"/>
  <c r="I410" i="113"/>
  <c r="E214" i="113"/>
  <c r="E162" i="113"/>
  <c r="F58" i="113"/>
  <c r="E166" i="113"/>
  <c r="D233" i="113"/>
  <c r="D235" i="113" s="1"/>
  <c r="E235" i="113"/>
  <c r="G40" i="112"/>
  <c r="M329" i="113"/>
  <c r="M331" i="113" s="1"/>
  <c r="F130" i="113"/>
  <c r="E225" i="113"/>
  <c r="D121" i="113"/>
  <c r="I15" i="113"/>
  <c r="D40" i="113"/>
  <c r="E50" i="113"/>
  <c r="E52" i="113" s="1"/>
  <c r="E55" i="113"/>
  <c r="D93" i="113"/>
  <c r="E90" i="113"/>
  <c r="E91" i="113" s="1"/>
  <c r="M127" i="113"/>
  <c r="M122" i="113"/>
  <c r="M124" i="113" s="1"/>
  <c r="F256" i="113"/>
  <c r="P15" i="113"/>
  <c r="L410" i="113"/>
  <c r="E25" i="113"/>
  <c r="G52" i="112"/>
  <c r="D105" i="113"/>
  <c r="D33" i="113"/>
  <c r="D405" i="113"/>
  <c r="D402" i="113" s="1"/>
  <c r="E406" i="113"/>
  <c r="E402" i="113"/>
  <c r="E403" i="113" s="1"/>
  <c r="G46" i="112"/>
  <c r="K14" i="115"/>
  <c r="K416" i="115" s="1"/>
  <c r="F364" i="113"/>
  <c r="F322" i="113"/>
  <c r="D359" i="113"/>
  <c r="D361" i="113" s="1"/>
  <c r="M295" i="113"/>
  <c r="E256" i="113"/>
  <c r="E346" i="113"/>
  <c r="D344" i="113"/>
  <c r="D346" i="113" s="1"/>
  <c r="D166" i="113"/>
  <c r="D161" i="113"/>
  <c r="D163" i="113" s="1"/>
  <c r="D81" i="113"/>
  <c r="E82" i="113"/>
  <c r="E22" i="113"/>
  <c r="E17" i="113"/>
  <c r="D20" i="113"/>
  <c r="D308" i="113"/>
  <c r="D310" i="113" s="1"/>
  <c r="E310" i="113"/>
  <c r="E293" i="113"/>
  <c r="E295" i="113" s="1"/>
  <c r="O295" i="113"/>
  <c r="E127" i="113"/>
  <c r="E122" i="113"/>
  <c r="E124" i="113" s="1"/>
  <c r="D125" i="113"/>
  <c r="E396" i="113"/>
  <c r="D399" i="113"/>
  <c r="D396" i="113" s="1"/>
  <c r="J15" i="115"/>
  <c r="J415" i="115"/>
  <c r="J417" i="115" s="1"/>
  <c r="E395" i="113"/>
  <c r="E397" i="113" s="1"/>
  <c r="D398" i="113"/>
  <c r="E400" i="113"/>
  <c r="E358" i="113"/>
  <c r="D356" i="113"/>
  <c r="D358" i="113" s="1"/>
  <c r="E10" i="114"/>
  <c r="M395" i="113"/>
  <c r="M397" i="113" s="1"/>
  <c r="M400" i="113"/>
  <c r="E376" i="113"/>
  <c r="D374" i="113"/>
  <c r="D376" i="113" s="1"/>
  <c r="E362" i="113"/>
  <c r="E253" i="113"/>
  <c r="D251" i="113"/>
  <c r="D253" i="113" s="1"/>
  <c r="E224" i="113"/>
  <c r="E226" i="113" s="1"/>
  <c r="D330" i="113"/>
  <c r="D287" i="113"/>
  <c r="D289" i="113" s="1"/>
  <c r="E289" i="113"/>
  <c r="E283" i="113"/>
  <c r="D281" i="113"/>
  <c r="D283" i="113" s="1"/>
  <c r="D63" i="113"/>
  <c r="E64" i="113"/>
  <c r="F14" i="113"/>
  <c r="F409" i="113" s="1"/>
  <c r="D259" i="113"/>
  <c r="D254" i="113"/>
  <c r="D256" i="113" s="1"/>
  <c r="E181" i="113"/>
  <c r="D179" i="113"/>
  <c r="E176" i="113"/>
  <c r="E178" i="113" s="1"/>
  <c r="M277" i="113"/>
  <c r="E157" i="113"/>
  <c r="D47" i="113"/>
  <c r="E49" i="113"/>
  <c r="D241" i="113"/>
  <c r="N13" i="113"/>
  <c r="I141" i="115"/>
  <c r="D385" i="113"/>
  <c r="G97" i="114"/>
  <c r="F10" i="114"/>
  <c r="E394" i="113"/>
  <c r="D392" i="113"/>
  <c r="D394" i="113" s="1"/>
  <c r="E349" i="113"/>
  <c r="K13" i="115"/>
  <c r="D324" i="113"/>
  <c r="D321" i="113" s="1"/>
  <c r="E321" i="113"/>
  <c r="E322" i="113" s="1"/>
  <c r="D406" i="113"/>
  <c r="D401" i="113"/>
  <c r="D403" i="113" s="1"/>
  <c r="D373" i="113"/>
  <c r="E328" i="113"/>
  <c r="D326" i="113"/>
  <c r="D328" i="113" s="1"/>
  <c r="E241" i="113"/>
  <c r="D280" i="113"/>
  <c r="D191" i="113"/>
  <c r="D193" i="113" s="1"/>
  <c r="E193" i="113"/>
  <c r="E133" i="113"/>
  <c r="D131" i="113"/>
  <c r="E128" i="113"/>
  <c r="E130" i="113" s="1"/>
  <c r="M14" i="113"/>
  <c r="M409" i="113" s="1"/>
  <c r="G408" i="113"/>
  <c r="G410" i="113" s="1"/>
  <c r="G15" i="113"/>
  <c r="D225" i="113"/>
  <c r="D350" i="113"/>
  <c r="D352" i="113" s="1"/>
  <c r="E352" i="113"/>
  <c r="F331" i="113"/>
  <c r="D294" i="113"/>
  <c r="D104" i="113"/>
  <c r="D106" i="113" s="1"/>
  <c r="D109" i="113"/>
  <c r="D100" i="113"/>
  <c r="D95" i="113"/>
  <c r="D97" i="113" s="1"/>
  <c r="D45" i="113"/>
  <c r="E42" i="113"/>
  <c r="O13" i="113"/>
  <c r="G17" i="114"/>
  <c r="E363" i="113"/>
  <c r="E14" i="113" s="1"/>
  <c r="E409" i="113" s="1"/>
  <c r="D325" i="113"/>
  <c r="M226" i="113"/>
  <c r="F184" i="113"/>
  <c r="H408" i="113"/>
  <c r="H410" i="113" s="1"/>
  <c r="H15" i="113"/>
  <c r="E57" i="113"/>
  <c r="E58" i="113" s="1"/>
  <c r="D18" i="113"/>
  <c r="D224" i="113"/>
  <c r="D226" i="113" s="1"/>
  <c r="D229" i="113"/>
  <c r="D172" i="113"/>
  <c r="D167" i="113"/>
  <c r="D169" i="113" s="1"/>
  <c r="J15" i="113"/>
  <c r="J408" i="113"/>
  <c r="J410" i="113" s="1"/>
  <c r="E187" i="113"/>
  <c r="D185" i="113"/>
  <c r="E182" i="113"/>
  <c r="E184" i="113" s="1"/>
  <c r="D82" i="113"/>
  <c r="D64" i="113"/>
  <c r="K19" i="113"/>
  <c r="K13" i="113"/>
  <c r="D55" i="113"/>
  <c r="D50" i="113"/>
  <c r="D52" i="113" s="1"/>
  <c r="D56" i="113"/>
  <c r="H395" i="115"/>
  <c r="I393" i="115"/>
  <c r="I395" i="115" s="1"/>
  <c r="I223" i="115"/>
  <c r="E391" i="113"/>
  <c r="D389" i="113"/>
  <c r="D391" i="113" s="1"/>
  <c r="D388" i="113"/>
  <c r="D298" i="113"/>
  <c r="D293" i="113"/>
  <c r="D295" i="113" s="1"/>
  <c r="I215" i="115"/>
  <c r="I27" i="115"/>
  <c r="N226" i="113"/>
  <c r="N14" i="113"/>
  <c r="N409" i="113" s="1"/>
  <c r="J395" i="115"/>
  <c r="E330" i="113"/>
  <c r="E163" i="113"/>
  <c r="D152" i="113"/>
  <c r="D154" i="113" s="1"/>
  <c r="E154" i="113"/>
  <c r="D338" i="113"/>
  <c r="E329" i="113"/>
  <c r="E340" i="113"/>
  <c r="E169" i="113"/>
  <c r="D160" i="113"/>
  <c r="D155" i="113"/>
  <c r="D157" i="113" s="1"/>
  <c r="E382" i="113"/>
  <c r="D380" i="113"/>
  <c r="D382" i="113" s="1"/>
  <c r="D370" i="113"/>
  <c r="E139" i="113"/>
  <c r="D137" i="113"/>
  <c r="E134" i="113"/>
  <c r="E136" i="113" s="1"/>
  <c r="E41" i="113"/>
  <c r="E43" i="113" s="1"/>
  <c r="F13" i="113"/>
  <c r="F19" i="113"/>
  <c r="M13" i="113"/>
  <c r="D67" i="113"/>
  <c r="L15" i="113"/>
  <c r="E106" i="113"/>
  <c r="D32" i="113"/>
  <c r="D34" i="113" s="1"/>
  <c r="D25" i="113"/>
  <c r="F9" i="112"/>
  <c r="E23" i="112"/>
  <c r="E9" i="112" s="1"/>
  <c r="G45" i="112"/>
  <c r="I14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F14" i="111"/>
  <c r="G14" i="111"/>
  <c r="H14" i="111"/>
  <c r="J14" i="111"/>
  <c r="K14" i="111"/>
  <c r="L14" i="111"/>
  <c r="M14" i="111"/>
  <c r="N14" i="111"/>
  <c r="O14" i="111"/>
  <c r="P14" i="111"/>
  <c r="P154" i="111" s="1"/>
  <c r="Q14" i="111"/>
  <c r="E14" i="111"/>
  <c r="E13" i="111"/>
  <c r="Q63" i="111"/>
  <c r="P63" i="111"/>
  <c r="O63" i="111"/>
  <c r="N63" i="111"/>
  <c r="M63" i="111"/>
  <c r="L63" i="111"/>
  <c r="K63" i="111"/>
  <c r="J63" i="111"/>
  <c r="I63" i="111"/>
  <c r="H63" i="111"/>
  <c r="G63" i="111"/>
  <c r="F63" i="111"/>
  <c r="E63" i="111"/>
  <c r="D62" i="111"/>
  <c r="D61" i="111"/>
  <c r="D65" i="111"/>
  <c r="D90" i="113" l="1"/>
  <c r="D91" i="113" s="1"/>
  <c r="D94" i="113"/>
  <c r="D362" i="113"/>
  <c r="D364" i="113" s="1"/>
  <c r="D320" i="113"/>
  <c r="D322" i="113" s="1"/>
  <c r="D275" i="113"/>
  <c r="D277" i="113" s="1"/>
  <c r="D57" i="113"/>
  <c r="D58" i="113" s="1"/>
  <c r="F408" i="113"/>
  <c r="F410" i="113" s="1"/>
  <c r="F15" i="113"/>
  <c r="K408" i="113"/>
  <c r="K410" i="113" s="1"/>
  <c r="K15" i="113"/>
  <c r="M408" i="113"/>
  <c r="M410" i="113" s="1"/>
  <c r="M15" i="113"/>
  <c r="D340" i="113"/>
  <c r="D329" i="113"/>
  <c r="D331" i="113" s="1"/>
  <c r="D14" i="113"/>
  <c r="D409" i="113" s="1"/>
  <c r="D42" i="113"/>
  <c r="D46" i="113"/>
  <c r="K415" i="115"/>
  <c r="K417" i="115" s="1"/>
  <c r="K15" i="115"/>
  <c r="N408" i="113"/>
  <c r="N410" i="113" s="1"/>
  <c r="N15" i="113"/>
  <c r="D176" i="113"/>
  <c r="D178" i="113" s="1"/>
  <c r="D181" i="113"/>
  <c r="G10" i="114"/>
  <c r="D400" i="113"/>
  <c r="D395" i="113"/>
  <c r="D397" i="113" s="1"/>
  <c r="D134" i="113"/>
  <c r="D136" i="113" s="1"/>
  <c r="D139" i="113"/>
  <c r="I13" i="115"/>
  <c r="I217" i="115"/>
  <c r="D22" i="113"/>
  <c r="D17" i="113"/>
  <c r="O408" i="113"/>
  <c r="O410" i="113" s="1"/>
  <c r="O15" i="113"/>
  <c r="D133" i="113"/>
  <c r="D128" i="113"/>
  <c r="D130" i="113" s="1"/>
  <c r="D122" i="113"/>
  <c r="D124" i="113" s="1"/>
  <c r="D127" i="113"/>
  <c r="E13" i="113"/>
  <c r="E19" i="113"/>
  <c r="E331" i="113"/>
  <c r="D182" i="113"/>
  <c r="D184" i="113" s="1"/>
  <c r="D187" i="113"/>
  <c r="D49" i="113"/>
  <c r="D41" i="113"/>
  <c r="D43" i="113" s="1"/>
  <c r="E364" i="113"/>
  <c r="G23" i="112"/>
  <c r="D63" i="111"/>
  <c r="E408" i="113" l="1"/>
  <c r="E410" i="113" s="1"/>
  <c r="E15" i="113"/>
  <c r="I415" i="115"/>
  <c r="I417" i="115" s="1"/>
  <c r="I15" i="115"/>
  <c r="D19" i="113"/>
  <c r="D13" i="113"/>
  <c r="F119" i="111"/>
  <c r="M109" i="111"/>
  <c r="M110" i="111"/>
  <c r="M119" i="111"/>
  <c r="M123" i="111"/>
  <c r="M127" i="111"/>
  <c r="M131" i="111"/>
  <c r="M135" i="111"/>
  <c r="M139" i="111"/>
  <c r="M143" i="111"/>
  <c r="M147" i="111"/>
  <c r="M151" i="111"/>
  <c r="M115" i="111"/>
  <c r="M39" i="111"/>
  <c r="M43" i="111"/>
  <c r="M47" i="111"/>
  <c r="M51" i="111"/>
  <c r="M55" i="111"/>
  <c r="M59" i="111"/>
  <c r="M67" i="111"/>
  <c r="M71" i="111"/>
  <c r="M75" i="111"/>
  <c r="M79" i="111"/>
  <c r="M83" i="111"/>
  <c r="M87" i="111"/>
  <c r="M91" i="111"/>
  <c r="M95" i="111"/>
  <c r="M99" i="111"/>
  <c r="M103" i="111"/>
  <c r="M107" i="111"/>
  <c r="M35" i="111"/>
  <c r="M31" i="111"/>
  <c r="M27" i="111"/>
  <c r="M23" i="111"/>
  <c r="M19" i="111"/>
  <c r="D117" i="111"/>
  <c r="D118" i="111"/>
  <c r="D121" i="111"/>
  <c r="D122" i="111"/>
  <c r="D125" i="111"/>
  <c r="D126" i="111"/>
  <c r="D129" i="111"/>
  <c r="D130" i="111"/>
  <c r="D133" i="111"/>
  <c r="D134" i="111"/>
  <c r="D137" i="111"/>
  <c r="D138" i="111"/>
  <c r="D141" i="111"/>
  <c r="D142" i="111"/>
  <c r="D145" i="111"/>
  <c r="D146" i="111"/>
  <c r="D149" i="111"/>
  <c r="D150" i="111"/>
  <c r="D114" i="111"/>
  <c r="D113" i="111"/>
  <c r="D53" i="111"/>
  <c r="D54" i="111"/>
  <c r="D57" i="111"/>
  <c r="D58" i="111"/>
  <c r="D66" i="111"/>
  <c r="D69" i="111"/>
  <c r="D70" i="111"/>
  <c r="D73" i="111"/>
  <c r="D74" i="111"/>
  <c r="D77" i="111"/>
  <c r="D78" i="111"/>
  <c r="D81" i="111"/>
  <c r="D82" i="111"/>
  <c r="D85" i="111"/>
  <c r="D86" i="111"/>
  <c r="D89" i="111"/>
  <c r="D90" i="111"/>
  <c r="D93" i="111"/>
  <c r="D94" i="111"/>
  <c r="D97" i="111"/>
  <c r="D98" i="111"/>
  <c r="D101" i="111"/>
  <c r="D102" i="111"/>
  <c r="D105" i="111"/>
  <c r="D106" i="111"/>
  <c r="D37" i="111"/>
  <c r="D38" i="111"/>
  <c r="D41" i="111"/>
  <c r="D42" i="111"/>
  <c r="D45" i="111"/>
  <c r="D46" i="111"/>
  <c r="D49" i="111"/>
  <c r="D50" i="111"/>
  <c r="D34" i="111"/>
  <c r="D33" i="111"/>
  <c r="D30" i="111"/>
  <c r="D29" i="111"/>
  <c r="D26" i="111"/>
  <c r="D25" i="111"/>
  <c r="D22" i="111"/>
  <c r="D21" i="111"/>
  <c r="D18" i="111"/>
  <c r="D17" i="111"/>
  <c r="Q151" i="111"/>
  <c r="Q147" i="111"/>
  <c r="Q143" i="111"/>
  <c r="Q139" i="111"/>
  <c r="Q135" i="111"/>
  <c r="Q131" i="111"/>
  <c r="Q127" i="111"/>
  <c r="Q123" i="111"/>
  <c r="Q119" i="111"/>
  <c r="Q115" i="111"/>
  <c r="Q107" i="111"/>
  <c r="Q103" i="111"/>
  <c r="Q99" i="111"/>
  <c r="Q95" i="111"/>
  <c r="Q91" i="111"/>
  <c r="Q87" i="111"/>
  <c r="Q83" i="111"/>
  <c r="Q79" i="111"/>
  <c r="Q75" i="111"/>
  <c r="Q71" i="111"/>
  <c r="Q67" i="111"/>
  <c r="Q59" i="111"/>
  <c r="Q55" i="111"/>
  <c r="Q51" i="111"/>
  <c r="Q47" i="111"/>
  <c r="Q43" i="111"/>
  <c r="Q39" i="111"/>
  <c r="Q35" i="111"/>
  <c r="Q31" i="111"/>
  <c r="Q27" i="111"/>
  <c r="Q23" i="111"/>
  <c r="Q19" i="111"/>
  <c r="F109" i="111"/>
  <c r="G109" i="111"/>
  <c r="H109" i="111"/>
  <c r="I109" i="111"/>
  <c r="J109" i="111"/>
  <c r="K109" i="111"/>
  <c r="L109" i="111"/>
  <c r="N109" i="111"/>
  <c r="O109" i="111"/>
  <c r="F110" i="111"/>
  <c r="G110" i="111"/>
  <c r="H110" i="111"/>
  <c r="I110" i="111"/>
  <c r="I154" i="111" s="1"/>
  <c r="J110" i="111"/>
  <c r="K110" i="111"/>
  <c r="L110" i="111"/>
  <c r="N110" i="111"/>
  <c r="O110" i="111"/>
  <c r="E110" i="111"/>
  <c r="P147" i="111"/>
  <c r="O147" i="111"/>
  <c r="N147" i="111"/>
  <c r="L147" i="111"/>
  <c r="K147" i="111"/>
  <c r="J147" i="111"/>
  <c r="I147" i="111"/>
  <c r="H147" i="111"/>
  <c r="G147" i="111"/>
  <c r="F147" i="111"/>
  <c r="E147" i="111"/>
  <c r="P39" i="111"/>
  <c r="O39" i="111"/>
  <c r="N39" i="111"/>
  <c r="L39" i="111"/>
  <c r="K39" i="111"/>
  <c r="J39" i="111"/>
  <c r="I39" i="111"/>
  <c r="H39" i="111"/>
  <c r="G39" i="111"/>
  <c r="F39" i="111"/>
  <c r="E39" i="111"/>
  <c r="P95" i="111"/>
  <c r="O95" i="111"/>
  <c r="N95" i="111"/>
  <c r="L95" i="111"/>
  <c r="K95" i="111"/>
  <c r="J95" i="111"/>
  <c r="I95" i="111"/>
  <c r="H95" i="111"/>
  <c r="G95" i="111"/>
  <c r="F95" i="111"/>
  <c r="E95" i="111"/>
  <c r="P27" i="111"/>
  <c r="O27" i="111"/>
  <c r="N27" i="111"/>
  <c r="L27" i="111"/>
  <c r="K27" i="111"/>
  <c r="J27" i="111"/>
  <c r="I27" i="111"/>
  <c r="H27" i="111"/>
  <c r="G27" i="111"/>
  <c r="F27" i="111"/>
  <c r="E27" i="111"/>
  <c r="G9" i="112"/>
  <c r="P151" i="111"/>
  <c r="O151" i="111"/>
  <c r="N151" i="111"/>
  <c r="L151" i="111"/>
  <c r="K151" i="111"/>
  <c r="J151" i="111"/>
  <c r="I151" i="111"/>
  <c r="H151" i="111"/>
  <c r="G151" i="111"/>
  <c r="F151" i="111"/>
  <c r="E151" i="111"/>
  <c r="P143" i="111"/>
  <c r="O143" i="111"/>
  <c r="N143" i="111"/>
  <c r="L143" i="111"/>
  <c r="K143" i="111"/>
  <c r="J143" i="111"/>
  <c r="I143" i="111"/>
  <c r="H143" i="111"/>
  <c r="G143" i="111"/>
  <c r="F143" i="111"/>
  <c r="E143" i="111"/>
  <c r="P139" i="111"/>
  <c r="O139" i="111"/>
  <c r="N139" i="111"/>
  <c r="L139" i="111"/>
  <c r="K139" i="111"/>
  <c r="J139" i="111"/>
  <c r="I139" i="111"/>
  <c r="H139" i="111"/>
  <c r="G139" i="111"/>
  <c r="F139" i="111"/>
  <c r="E139" i="111"/>
  <c r="P135" i="111"/>
  <c r="O135" i="111"/>
  <c r="N135" i="111"/>
  <c r="L135" i="111"/>
  <c r="K135" i="111"/>
  <c r="J135" i="111"/>
  <c r="G135" i="111"/>
  <c r="F135" i="111"/>
  <c r="E135" i="111"/>
  <c r="P131" i="111"/>
  <c r="O131" i="111"/>
  <c r="N131" i="111"/>
  <c r="L131" i="111"/>
  <c r="K131" i="111"/>
  <c r="J131" i="111"/>
  <c r="I131" i="111"/>
  <c r="G131" i="111"/>
  <c r="F131" i="111"/>
  <c r="E131" i="111"/>
  <c r="P127" i="111"/>
  <c r="O127" i="111"/>
  <c r="N127" i="111"/>
  <c r="L127" i="111"/>
  <c r="K127" i="111"/>
  <c r="J127" i="111"/>
  <c r="I127" i="111"/>
  <c r="H127" i="111"/>
  <c r="G127" i="111"/>
  <c r="F127" i="111"/>
  <c r="E127" i="111"/>
  <c r="P123" i="111"/>
  <c r="O123" i="111"/>
  <c r="N123" i="111"/>
  <c r="L123" i="111"/>
  <c r="K123" i="111"/>
  <c r="J123" i="111"/>
  <c r="I123" i="111"/>
  <c r="H123" i="111"/>
  <c r="G123" i="111"/>
  <c r="F123" i="111"/>
  <c r="E123" i="111"/>
  <c r="P119" i="111"/>
  <c r="O119" i="111"/>
  <c r="N119" i="111"/>
  <c r="L119" i="111"/>
  <c r="K119" i="111"/>
  <c r="J119" i="111"/>
  <c r="I119" i="111"/>
  <c r="H119" i="111"/>
  <c r="G119" i="111"/>
  <c r="E119" i="111"/>
  <c r="P115" i="111"/>
  <c r="O115" i="111"/>
  <c r="N115" i="111"/>
  <c r="L115" i="111"/>
  <c r="K115" i="111"/>
  <c r="J115" i="111"/>
  <c r="H115" i="111"/>
  <c r="G115" i="111"/>
  <c r="F115" i="111"/>
  <c r="E115" i="111"/>
  <c r="P107" i="111"/>
  <c r="O107" i="111"/>
  <c r="N107" i="111"/>
  <c r="K107" i="111"/>
  <c r="J107" i="111"/>
  <c r="I107" i="111"/>
  <c r="H107" i="111"/>
  <c r="G107" i="111"/>
  <c r="F107" i="111"/>
  <c r="E107" i="111"/>
  <c r="P103" i="111"/>
  <c r="O103" i="111"/>
  <c r="N103" i="111"/>
  <c r="L103" i="111"/>
  <c r="K103" i="111"/>
  <c r="J103" i="111"/>
  <c r="I103" i="111"/>
  <c r="H103" i="111"/>
  <c r="G103" i="111"/>
  <c r="F103" i="111"/>
  <c r="E103" i="111"/>
  <c r="P99" i="111"/>
  <c r="O99" i="111"/>
  <c r="K99" i="111"/>
  <c r="J99" i="111"/>
  <c r="I99" i="111"/>
  <c r="H99" i="111"/>
  <c r="E99" i="111"/>
  <c r="P91" i="111"/>
  <c r="O91" i="111"/>
  <c r="N91" i="111"/>
  <c r="L91" i="111"/>
  <c r="K91" i="111"/>
  <c r="J91" i="111"/>
  <c r="I91" i="111"/>
  <c r="H91" i="111"/>
  <c r="G91" i="111"/>
  <c r="F91" i="111"/>
  <c r="E91" i="111"/>
  <c r="P87" i="111"/>
  <c r="O87" i="111"/>
  <c r="N87" i="111"/>
  <c r="L87" i="111"/>
  <c r="K87" i="111"/>
  <c r="J87" i="111"/>
  <c r="I87" i="111"/>
  <c r="G87" i="111"/>
  <c r="E87" i="111"/>
  <c r="P83" i="111"/>
  <c r="O83" i="111"/>
  <c r="L83" i="111"/>
  <c r="K83" i="111"/>
  <c r="J83" i="111"/>
  <c r="I83" i="111"/>
  <c r="H83" i="111"/>
  <c r="G83" i="111"/>
  <c r="E83" i="111"/>
  <c r="P79" i="111"/>
  <c r="O79" i="111"/>
  <c r="L79" i="111"/>
  <c r="K79" i="111"/>
  <c r="J79" i="111"/>
  <c r="I79" i="111"/>
  <c r="H79" i="111"/>
  <c r="G79" i="111"/>
  <c r="F79" i="111"/>
  <c r="E79" i="111"/>
  <c r="P75" i="111"/>
  <c r="O75" i="111"/>
  <c r="N75" i="111"/>
  <c r="L75" i="111"/>
  <c r="K75" i="111"/>
  <c r="J75" i="111"/>
  <c r="I75" i="111"/>
  <c r="H75" i="111"/>
  <c r="G75" i="111"/>
  <c r="E75" i="111"/>
  <c r="P71" i="111"/>
  <c r="O71" i="111"/>
  <c r="N71" i="111"/>
  <c r="L71" i="111"/>
  <c r="K71" i="111"/>
  <c r="J71" i="111"/>
  <c r="P67" i="111"/>
  <c r="O67" i="111"/>
  <c r="N67" i="111"/>
  <c r="L67" i="111"/>
  <c r="K67" i="111"/>
  <c r="J67" i="111"/>
  <c r="I67" i="111"/>
  <c r="H67" i="111"/>
  <c r="G67" i="111"/>
  <c r="E67" i="111"/>
  <c r="P59" i="111"/>
  <c r="O59" i="111"/>
  <c r="N59" i="111"/>
  <c r="L59" i="111"/>
  <c r="K59" i="111"/>
  <c r="J59" i="111"/>
  <c r="I59" i="111"/>
  <c r="H59" i="111"/>
  <c r="G59" i="111"/>
  <c r="F59" i="111"/>
  <c r="E59" i="111"/>
  <c r="P55" i="111"/>
  <c r="O55" i="111"/>
  <c r="L55" i="111"/>
  <c r="K55" i="111"/>
  <c r="J55" i="111"/>
  <c r="E55" i="111"/>
  <c r="P51" i="111"/>
  <c r="O51" i="111"/>
  <c r="N51" i="111"/>
  <c r="L51" i="111"/>
  <c r="K51" i="111"/>
  <c r="J51" i="111"/>
  <c r="H51" i="111"/>
  <c r="F51" i="111"/>
  <c r="E51" i="111"/>
  <c r="P47" i="111"/>
  <c r="O47" i="111"/>
  <c r="L47" i="111"/>
  <c r="K47" i="111"/>
  <c r="J47" i="111"/>
  <c r="I47" i="111"/>
  <c r="H47" i="111"/>
  <c r="G47" i="111"/>
  <c r="E47" i="111"/>
  <c r="P43" i="111"/>
  <c r="O43" i="111"/>
  <c r="N43" i="111"/>
  <c r="L43" i="111"/>
  <c r="K43" i="111"/>
  <c r="J43" i="111"/>
  <c r="I43" i="111"/>
  <c r="H43" i="111"/>
  <c r="G43" i="111"/>
  <c r="E43" i="111"/>
  <c r="P35" i="111"/>
  <c r="O35" i="111"/>
  <c r="L35" i="111"/>
  <c r="K35" i="111"/>
  <c r="J35" i="111"/>
  <c r="I35" i="111"/>
  <c r="H35" i="111"/>
  <c r="G35" i="111"/>
  <c r="E35" i="111"/>
  <c r="P31" i="111"/>
  <c r="O31" i="111"/>
  <c r="N31" i="111"/>
  <c r="L31" i="111"/>
  <c r="K31" i="111"/>
  <c r="J31" i="111"/>
  <c r="I31" i="111"/>
  <c r="H31" i="111"/>
  <c r="G31" i="111"/>
  <c r="F31" i="111"/>
  <c r="E31" i="111"/>
  <c r="P23" i="111"/>
  <c r="O23" i="111"/>
  <c r="N23" i="111"/>
  <c r="L23" i="111"/>
  <c r="K23" i="111"/>
  <c r="J23" i="111"/>
  <c r="I23" i="111"/>
  <c r="H23" i="111"/>
  <c r="G23" i="111"/>
  <c r="F23" i="111"/>
  <c r="E23" i="111"/>
  <c r="G19" i="111"/>
  <c r="H19" i="111"/>
  <c r="I19" i="111"/>
  <c r="J19" i="111"/>
  <c r="K19" i="111"/>
  <c r="L19" i="111"/>
  <c r="O19" i="111"/>
  <c r="E19" i="111"/>
  <c r="F35" i="111"/>
  <c r="N35" i="111"/>
  <c r="F47" i="111"/>
  <c r="N47" i="111"/>
  <c r="G51" i="111"/>
  <c r="I51" i="111"/>
  <c r="F55" i="111"/>
  <c r="G55" i="111"/>
  <c r="I55" i="111"/>
  <c r="N55" i="111"/>
  <c r="F71" i="111"/>
  <c r="G71" i="111"/>
  <c r="H71" i="111"/>
  <c r="I71" i="111"/>
  <c r="F83" i="111"/>
  <c r="N83" i="111"/>
  <c r="F87" i="111"/>
  <c r="H87" i="111"/>
  <c r="F99" i="111"/>
  <c r="G99" i="111"/>
  <c r="L99" i="111"/>
  <c r="N99" i="111"/>
  <c r="L107" i="111"/>
  <c r="H135" i="111"/>
  <c r="I135" i="111"/>
  <c r="F67" i="111"/>
  <c r="E71" i="111"/>
  <c r="F75" i="111"/>
  <c r="N79" i="111"/>
  <c r="H131" i="111"/>
  <c r="I115" i="111"/>
  <c r="H55" i="111"/>
  <c r="F43" i="111"/>
  <c r="P19" i="111"/>
  <c r="N19" i="111"/>
  <c r="F19" i="111"/>
  <c r="Q111" i="111" l="1"/>
  <c r="D408" i="113"/>
  <c r="D410" i="113" s="1"/>
  <c r="D15" i="113"/>
  <c r="D110" i="111"/>
  <c r="D119" i="111"/>
  <c r="D109" i="111"/>
  <c r="Q153" i="111"/>
  <c r="D47" i="111"/>
  <c r="H111" i="111"/>
  <c r="P153" i="111"/>
  <c r="I111" i="111"/>
  <c r="J15" i="111"/>
  <c r="O15" i="111"/>
  <c r="N111" i="111"/>
  <c r="Q15" i="111"/>
  <c r="M15" i="111"/>
  <c r="D91" i="111"/>
  <c r="G15" i="111"/>
  <c r="K15" i="111"/>
  <c r="H15" i="111"/>
  <c r="L15" i="111"/>
  <c r="E15" i="111"/>
  <c r="I15" i="111"/>
  <c r="N15" i="111"/>
  <c r="F15" i="111"/>
  <c r="P15" i="111"/>
  <c r="I153" i="111"/>
  <c r="D71" i="111"/>
  <c r="D43" i="111"/>
  <c r="D75" i="111"/>
  <c r="D59" i="111"/>
  <c r="O111" i="111"/>
  <c r="D27" i="111"/>
  <c r="K154" i="111"/>
  <c r="D135" i="111"/>
  <c r="D127" i="111"/>
  <c r="D151" i="111"/>
  <c r="J154" i="111"/>
  <c r="L153" i="111"/>
  <c r="D103" i="111"/>
  <c r="J153" i="111"/>
  <c r="H153" i="111"/>
  <c r="D79" i="111"/>
  <c r="F154" i="111"/>
  <c r="N153" i="111"/>
  <c r="D115" i="111"/>
  <c r="J111" i="111"/>
  <c r="E154" i="111"/>
  <c r="L154" i="111"/>
  <c r="H154" i="111"/>
  <c r="O153" i="111"/>
  <c r="K153" i="111"/>
  <c r="Q154" i="111"/>
  <c r="M154" i="111"/>
  <c r="P111" i="111"/>
  <c r="M111" i="111"/>
  <c r="K111" i="111"/>
  <c r="D123" i="111"/>
  <c r="D143" i="111"/>
  <c r="E111" i="111"/>
  <c r="D107" i="111"/>
  <c r="L111" i="111"/>
  <c r="D131" i="111"/>
  <c r="D139" i="111"/>
  <c r="G111" i="111"/>
  <c r="D147" i="111"/>
  <c r="O154" i="111"/>
  <c r="D87" i="111"/>
  <c r="N154" i="111"/>
  <c r="D99" i="111"/>
  <c r="D83" i="111"/>
  <c r="D95" i="111"/>
  <c r="F153" i="111"/>
  <c r="D14" i="111"/>
  <c r="D39" i="111"/>
  <c r="D55" i="111"/>
  <c r="D19" i="111"/>
  <c r="D31" i="111"/>
  <c r="M153" i="111"/>
  <c r="D35" i="111"/>
  <c r="D51" i="111"/>
  <c r="D67" i="111"/>
  <c r="G154" i="111"/>
  <c r="D13" i="111"/>
  <c r="G153" i="111"/>
  <c r="F111" i="111"/>
  <c r="E153" i="111"/>
  <c r="D23" i="111"/>
  <c r="D153" i="111" l="1"/>
  <c r="D154" i="111"/>
  <c r="D111" i="111"/>
  <c r="Q155" i="111"/>
  <c r="P155" i="111"/>
  <c r="E155" i="111"/>
  <c r="I155" i="111"/>
  <c r="K155" i="111"/>
  <c r="H155" i="111"/>
  <c r="M155" i="111"/>
  <c r="J155" i="111"/>
  <c r="L155" i="111"/>
  <c r="O155" i="111"/>
  <c r="N155" i="111"/>
  <c r="D15" i="111"/>
  <c r="F155" i="111"/>
  <c r="G155" i="111"/>
  <c r="D155" i="111" l="1"/>
</calcChain>
</file>

<file path=xl/sharedStrings.xml><?xml version="1.0" encoding="utf-8"?>
<sst xmlns="http://schemas.openxmlformats.org/spreadsheetml/2006/main" count="5405" uniqueCount="1249">
  <si>
    <t>a</t>
  </si>
  <si>
    <t>b</t>
  </si>
  <si>
    <t>c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</si>
  <si>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</si>
  <si>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</si>
  <si>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</si>
  <si>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</si>
  <si>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</si>
  <si>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</si>
  <si>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</si>
  <si>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</si>
  <si>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</si>
  <si>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</si>
  <si>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</si>
  <si>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</si>
  <si>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</si>
  <si>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</si>
  <si>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</si>
  <si>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</si>
  <si>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</si>
  <si>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</si>
  <si>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</si>
  <si>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</si>
  <si>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</si>
  <si>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t>4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</si>
  <si>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</si>
  <si>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</si>
  <si>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</si>
  <si>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</si>
  <si>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</si>
  <si>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</si>
  <si>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</si>
  <si>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</si>
  <si>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</si>
  <si>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</si>
  <si>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</si>
  <si>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</si>
  <si>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</si>
  <si>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</si>
  <si>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</si>
  <si>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</si>
  <si>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</si>
  <si>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</si>
  <si>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</si>
  <si>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</si>
  <si>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</si>
  <si>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</si>
  <si>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</si>
  <si>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</si>
  <si>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</si>
  <si>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</si>
  <si>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</si>
  <si>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</si>
  <si>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</si>
  <si>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</si>
  <si>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</si>
  <si>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</si>
  <si>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</si>
  <si>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</si>
  <si>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</si>
  <si>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</si>
  <si>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</si>
  <si>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</si>
  <si>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</si>
  <si>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</si>
  <si>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</si>
  <si>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</si>
  <si>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</si>
  <si>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</si>
  <si>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</si>
  <si>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500</t>
  </si>
  <si>
    <t>HANDEL</t>
  </si>
  <si>
    <t xml:space="preserve">Dział Rozdział </t>
  </si>
  <si>
    <t>§</t>
  </si>
  <si>
    <t xml:space="preserve">Zwiększenie </t>
  </si>
  <si>
    <t>Zmniejszenie</t>
  </si>
  <si>
    <t>Plan po zmianach</t>
  </si>
  <si>
    <t>DOCHODY OGÓŁEM</t>
  </si>
  <si>
    <t xml:space="preserve"> - saldo zmian </t>
  </si>
  <si>
    <t xml:space="preserve"> - plan po zmianach</t>
  </si>
  <si>
    <t>150</t>
  </si>
  <si>
    <t>PRZETWÓRSTWO PRZEMYSŁOWE</t>
  </si>
  <si>
    <t>RODZINA</t>
  </si>
  <si>
    <t>855</t>
  </si>
  <si>
    <t>630</t>
  </si>
  <si>
    <t>TURYSTYKA</t>
  </si>
  <si>
    <t xml:space="preserve"> zadań z udziałem środków z budżetu Unii Europejskiej i innych źródeł zagranicznych</t>
  </si>
  <si>
    <t>15</t>
  </si>
  <si>
    <t>16</t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</si>
  <si>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europejskich</t>
    </r>
  </si>
  <si>
    <r>
      <rPr>
        <sz val="10"/>
        <rFont val="Calibri"/>
        <family val="2"/>
        <charset val="238"/>
      </rPr>
      <t xml:space="preserve">z budżetu państwa </t>
    </r>
    <r>
      <rPr>
        <b/>
        <sz val="10"/>
        <rFont val="Calibri"/>
        <family val="2"/>
        <charset val="238"/>
      </rPr>
      <t>- budżet środków krajowych</t>
    </r>
  </si>
  <si>
    <t xml:space="preserve"> </t>
  </si>
  <si>
    <t>z pozostałych źródeł</t>
  </si>
  <si>
    <t>*</t>
  </si>
  <si>
    <t>Plan na 2023 r.</t>
  </si>
  <si>
    <t>Pozostała działalność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</si>
  <si>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</si>
  <si>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</si>
  <si>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</si>
  <si>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BEZPIECZEŃSTWO PUBLICZNE I OCHRONA PRZECIWPOŻAROWA</t>
  </si>
  <si>
    <t>754</t>
  </si>
  <si>
    <t xml:space="preserve"> - plan przed zmianą</t>
  </si>
  <si>
    <t>Nr    /    /23 Sejmiku Województwa</t>
  </si>
  <si>
    <t>z dnia    .02.2023 r.</t>
  </si>
  <si>
    <t>Krajowe pasażerskie przewozy kolejowe</t>
  </si>
  <si>
    <t>Dotacja otrzymana z państwowego funduszu celowego na finansowanie lub dofinansowanie kosztów realizacji inwestycji i zakupów inwestycyjnych jednostek sektora finansów publicznych</t>
  </si>
  <si>
    <t>Krajowe pasażerskie przewozy autobusowe</t>
  </si>
  <si>
    <t>Wpływy z opłaty prolongacyjnej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</si>
  <si>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</si>
  <si>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dotacji oraz płatności wykorzystanych niezgodnie z przeznaczeniem lub wykorzystanych z naruszeniem procedur, o których mowa w art. 184 ustawy, pobranych nienależnie lub w nadmiernej wysokości</t>
  </si>
  <si>
    <t>Lokalny transport zbiorowy</t>
  </si>
  <si>
    <t>Środki otrzymane z państwowych funduszy celowych na realizację zadań bieżących jednostek sektora finansów publicznych</t>
  </si>
  <si>
    <t>Drogi publiczne wojewódzkie</t>
  </si>
  <si>
    <t>Środki otrzymane z państwowych funduszy celowych na finansowanie lub dofinansowanie kosztów realizacji inwestycji i zakupów inwestycyjnych jednostek sektora finansów publicznych</t>
  </si>
  <si>
    <t>Dotacja celowa otrzymana z gminy na zadania bieżące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</si>
  <si>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</si>
  <si>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Środki otrzymane od pozostałych jednostek zaliczanych do sektora finansów publicznych na realizacje zadań bieżących jednostek zaliczanych do sektora finansów publicznych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</si>
  <si>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</si>
  <si>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</si>
  <si>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</si>
  <si>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</si>
  <si>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Środki na finansowanie lub dofinansowanie zadań bieżących w zakresie pomocy obywatelom Ukrainy</t>
  </si>
  <si>
    <t>Parki krajobrazowe</t>
  </si>
  <si>
    <t>Wpływy z różnych dochodów</t>
  </si>
  <si>
    <t>0880</t>
  </si>
  <si>
    <t>0900</t>
  </si>
  <si>
    <t>0970</t>
  </si>
  <si>
    <t>POZOSTAŁE ZADANIA W ZAKRESIE POLITYKI SPOŁECZNEJ</t>
  </si>
  <si>
    <t xml:space="preserve">Nr       /      /23  Sejmiku Województwa </t>
  </si>
  <si>
    <t xml:space="preserve">z dnia       .02.2023 r. </t>
  </si>
  <si>
    <t>Środki na dofinansowanie własnych inwestycji gmin, powiatów (związków gmin, związków powiatowo-gminnych, związków powiatów), samorządów województw, pozyskane z innych źródeł</t>
  </si>
  <si>
    <r>
      <t>W załączniku</t>
    </r>
    <r>
      <rPr>
        <b/>
        <sz val="10"/>
        <color rgb="FF000000"/>
        <rFont val="Calibri"/>
        <family val="2"/>
        <charset val="238"/>
        <scheme val="minor"/>
      </rPr>
      <t xml:space="preserve"> nr </t>
    </r>
    <r>
      <rPr>
        <b/>
        <sz val="10"/>
        <color indexed="8"/>
        <rFont val="Calibri"/>
        <family val="2"/>
        <charset val="238"/>
        <scheme val="minor"/>
      </rPr>
      <t>2 "Dochody budżetu Województwa Kujawsko-Pomorskiego wg klasyfikacji budżetowej. Plan na 2023 rok"</t>
    </r>
    <r>
      <rPr>
        <sz val="10"/>
        <color indexed="8"/>
        <rFont val="Calibri"/>
        <family val="2"/>
        <charset val="238"/>
        <scheme val="minor"/>
      </rPr>
      <t xml:space="preserve"> do uchwały
Nr LII/701/22 Sejmiku Województwa Kujawsko-Pomorskiego z dnia 19 grudnia 2022 r. w sprawie budżetu województwa na rok 2023 (z późn. zm.), wprowadza się następujące zmiany:</t>
    </r>
  </si>
  <si>
    <r>
      <t>W załączniku n</t>
    </r>
    <r>
      <rPr>
        <b/>
        <sz val="10"/>
        <rFont val="Calibri"/>
        <family val="2"/>
        <charset val="238"/>
      </rPr>
      <t>r 1 "Dochody budżetu Województwa Kujawsko-Pomorskiego wg źródeł pochodzenia.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r. w sprawie budżetu województwa na rok 2023 (z późn. zm.), wprowadza się następujące zmiany: </t>
    </r>
  </si>
  <si>
    <t>Załącznik nr 1 do uchwały</t>
  </si>
  <si>
    <t>Załącznik nr 2 do uchwały</t>
  </si>
  <si>
    <t>Załącznik nr 3 do uchwały</t>
  </si>
  <si>
    <r>
      <t xml:space="preserve">W załączniku </t>
    </r>
    <r>
      <rPr>
        <b/>
        <sz val="10"/>
        <rFont val="Calibri"/>
        <family val="2"/>
        <charset val="238"/>
      </rPr>
      <t>nr 3 "Wydatki budżetu Województwa Kujawsko-Pomorskiego wg grup wydatków.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roku w sprawie budżetu województwa na rok 2023 (z późn. zm.), wprowadza się następujące zmiany:</t>
    </r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</si>
  <si>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</si>
  <si>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</si>
  <si>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</si>
  <si>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</si>
  <si>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</si>
  <si>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</si>
  <si>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</si>
  <si>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</si>
  <si>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</si>
  <si>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</si>
  <si>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</si>
  <si>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</si>
  <si>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Wynagrodzenia z pochodnymi</t>
  </si>
  <si>
    <t>Zadania statutowe</t>
  </si>
  <si>
    <t>OGÓŁEM</t>
  </si>
  <si>
    <t>ROLNICTWO I ŁOWIECTWO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</si>
  <si>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</si>
  <si>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</si>
  <si>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</si>
  <si>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</si>
  <si>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</si>
  <si>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</si>
  <si>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</si>
  <si>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</si>
  <si>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</si>
  <si>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05095</t>
  </si>
  <si>
    <t>15013</t>
  </si>
  <si>
    <t>Rozwój kadr nowoczesnej gospodarki i przedsiębiorczości</t>
  </si>
  <si>
    <t>15095</t>
  </si>
  <si>
    <t>50005</t>
  </si>
  <si>
    <t>Promocja eksportu</t>
  </si>
  <si>
    <t>60001</t>
  </si>
  <si>
    <t>Infrastruktura kolejowa</t>
  </si>
  <si>
    <t>60003</t>
  </si>
  <si>
    <t>60013</t>
  </si>
  <si>
    <t>60014</t>
  </si>
  <si>
    <t>Drogi publiczne powiatowe</t>
  </si>
  <si>
    <t>Drogi publiczne gminne</t>
  </si>
  <si>
    <t>60017</t>
  </si>
  <si>
    <t>Drogi wewnętrzne</t>
  </si>
  <si>
    <t>Infrastruktura portowa</t>
  </si>
  <si>
    <t>60095</t>
  </si>
  <si>
    <t>63095</t>
  </si>
  <si>
    <t>70005</t>
  </si>
  <si>
    <t>Gospodarka gruntami i nieruchomościami</t>
  </si>
  <si>
    <t>Gospodarowanie mieszkaniowym zasobem gminy</t>
  </si>
  <si>
    <t>71003</t>
  </si>
  <si>
    <t>Biura planowania przestrzennego</t>
  </si>
  <si>
    <t>71004</t>
  </si>
  <si>
    <t>Plany zagospodarowania przestrzennego</t>
  </si>
  <si>
    <t>71005</t>
  </si>
  <si>
    <t>Prace geologiczne (nieinwestycyjne)</t>
  </si>
  <si>
    <t>71012</t>
  </si>
  <si>
    <t>Zadania z zakresu geodezji i kartografii</t>
  </si>
  <si>
    <t>72095</t>
  </si>
  <si>
    <t>730</t>
  </si>
  <si>
    <t>SZKOLNICTWO WYŻSZE I NAUKA</t>
  </si>
  <si>
    <t>73014</t>
  </si>
  <si>
    <t>Działalność dydaktyczna i badawcza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</si>
  <si>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</si>
  <si>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</si>
  <si>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</si>
  <si>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</si>
  <si>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</si>
  <si>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</si>
  <si>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</si>
  <si>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</si>
  <si>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75084</t>
  </si>
  <si>
    <t>Funkcjonowanie wojewódzkich rad dialogu społecznego</t>
  </si>
  <si>
    <t>75095</t>
  </si>
  <si>
    <t>75212</t>
  </si>
  <si>
    <t>Pozostałe wydatki obronne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</si>
  <si>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</si>
  <si>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</si>
  <si>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</si>
  <si>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</si>
  <si>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</si>
  <si>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</si>
  <si>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</si>
  <si>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</si>
  <si>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</si>
  <si>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</si>
  <si>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</si>
  <si>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Przedszkola</t>
  </si>
  <si>
    <t>80105</t>
  </si>
  <si>
    <t>Przedszkola specjalne</t>
  </si>
  <si>
    <t>80113</t>
  </si>
  <si>
    <t>Dowożenie uczniów do szkół</t>
  </si>
  <si>
    <t>Technika</t>
  </si>
  <si>
    <t>80116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</si>
  <si>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</si>
  <si>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</si>
  <si>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</si>
  <si>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</si>
  <si>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</si>
  <si>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</si>
  <si>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</si>
  <si>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</si>
  <si>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</si>
  <si>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80147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</si>
  <si>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</si>
  <si>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</si>
  <si>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</si>
  <si>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80195</t>
  </si>
  <si>
    <t>Szpitale ogólne</t>
  </si>
  <si>
    <t>Lecznictwo psychiatryczne</t>
  </si>
  <si>
    <t>Ratownictwo medyczne</t>
  </si>
  <si>
    <t>Medycyna pracy</t>
  </si>
  <si>
    <t>Programy polityki zdrowotnej</t>
  </si>
  <si>
    <t>Zwalczanie narkomanii</t>
  </si>
  <si>
    <t>Przeciwdziałanie alkoholizmowi</t>
  </si>
  <si>
    <t>Staże i specjalizacje medyczne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</si>
  <si>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</si>
  <si>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</si>
  <si>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</si>
  <si>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</si>
  <si>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Pomoc dla cudzoziemców</t>
  </si>
  <si>
    <t>Rehabilitacja zawodowa i społeczna osób niepełnosprawnych</t>
  </si>
  <si>
    <t>Państwowy Fundusz Rehabilitacji Osób Niepełnosprawnych</t>
  </si>
  <si>
    <t>Fundusz Gwarantowanych Świadczeń Pracowniczych</t>
  </si>
  <si>
    <t>Wojewódzkie urzędy pracy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</si>
  <si>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</si>
  <si>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</si>
  <si>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</si>
  <si>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</si>
  <si>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</si>
  <si>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</si>
  <si>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</si>
  <si>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Działalność ośrodków adopcyjnych</t>
  </si>
  <si>
    <t>Gospodarka ściekowa i ochrona wód</t>
  </si>
  <si>
    <t>Gospodarka odpadami komunalnymi</t>
  </si>
  <si>
    <t>Ochrona powietrza atmosferycznego i klimatu</t>
  </si>
  <si>
    <t>Zmniejszenie hałasu i wibracji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</si>
  <si>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</si>
  <si>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</si>
  <si>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</si>
  <si>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</si>
  <si>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</si>
  <si>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</si>
  <si>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</si>
  <si>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</si>
  <si>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</si>
  <si>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</si>
  <si>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</si>
  <si>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</si>
  <si>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</si>
  <si>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</si>
  <si>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 xml:space="preserve">KULTURA FIZYCZNA </t>
  </si>
  <si>
    <t>Zadania w zakresie kultury fizycznej</t>
  </si>
  <si>
    <t xml:space="preserve">a - plan przed zmianą </t>
  </si>
  <si>
    <t>b - saldo zmian</t>
  </si>
  <si>
    <t>c - plan po zmianach</t>
  </si>
  <si>
    <t>Załącznik nr 4 do uchwały</t>
  </si>
  <si>
    <r>
      <t xml:space="preserve">W załączniku </t>
    </r>
    <r>
      <rPr>
        <b/>
        <sz val="10"/>
        <rFont val="Calibri"/>
        <family val="2"/>
        <charset val="238"/>
      </rPr>
      <t xml:space="preserve">nr 4 "Wydatki budżetu Województwa Kujawsko-Pomorskiego wg klasyfikacji budżetowej. Plan na 2023 rok" </t>
    </r>
    <r>
      <rPr>
        <sz val="10"/>
        <rFont val="Calibri"/>
        <family val="2"/>
        <charset val="238"/>
      </rPr>
      <t>do uchwały Nr LII/701/22 Sejmiku Województwa Kujawsko-Pomorskiego z dnia 19 grudnia 2022 roku w sprawie budżetu województwa na rok 2023 (z późn. zm.), wprowadza się następujące zmiany:</t>
    </r>
  </si>
  <si>
    <t xml:space="preserve">Plan na </t>
  </si>
  <si>
    <t>Zwiększenie</t>
  </si>
  <si>
    <t>Plan po</t>
  </si>
  <si>
    <t>Rozdział</t>
  </si>
  <si>
    <t xml:space="preserve">2023 r. </t>
  </si>
  <si>
    <t>zmianach</t>
  </si>
  <si>
    <t>WYDATKI OGÓŁEM</t>
  </si>
  <si>
    <t>Program Rozwoju Obszarów Wiejskich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</si>
  <si>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</si>
  <si>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</si>
  <si>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</si>
  <si>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</si>
  <si>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</si>
  <si>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Zakup materiałów i wyposażenia</t>
  </si>
  <si>
    <t>Zakup środków żywności</t>
  </si>
  <si>
    <t>Zakup usług pozostałych</t>
  </si>
  <si>
    <t>Zakup usług obejmujących tłumaczenia</t>
  </si>
  <si>
    <t>Zakup usług obejmujących wykonanie ekspertyz, analiz i opinii</t>
  </si>
  <si>
    <t>Podróże służbowe krajowe</t>
  </si>
  <si>
    <t xml:space="preserve">Szkolenia pracowników niebędących członkami korpusu służby cywilnej </t>
  </si>
  <si>
    <t>Wpłaty na PPK finansowane przez podmiot zatrudniający</t>
  </si>
  <si>
    <t>Wydatki inwestycyjne jednostek budżetowych</t>
  </si>
  <si>
    <t>Zwrot dotacji oraz płatności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</si>
  <si>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 w nadmiernej wysokości</t>
  </si>
  <si>
    <t>Dotacja celowa z budżetu na finansowanie lub dofinansowanie zadań zleconych do realizacji pozostałym jednostkom niezaliczanym do sektora finansów publicznych</t>
  </si>
  <si>
    <t>Zakup energii</t>
  </si>
  <si>
    <t>Opłaty za administrowanie i czynsze za budynki, lokale i pomieszczenia garażowe</t>
  </si>
  <si>
    <t>Wydatki na zakupy inwestycyjne jednostek budżetowych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</si>
  <si>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</si>
  <si>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Dotacja celowa z budżetu na finansowanie lub dofinansowanie kosztów realizacji inwestycji i zakupów inwestycyjnych innych jednostek sektora finansów publicznych</t>
  </si>
  <si>
    <t>Dotacja celowa z budżetu dla pozostałych jednostek zaliczanych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</si>
  <si>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</si>
  <si>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Podróże służbowe zagraniczne</t>
  </si>
  <si>
    <t>Zakup usług remontowych</t>
  </si>
  <si>
    <t>Zakup usług remontowo-konserwatorskich dotyczących obiektów zabytkowych będących w użytkowaniu jednostek budżetowych</t>
  </si>
  <si>
    <t>Dotacja celowa na pomoc finansową udzielaną między jednostkami samorządu terytorialnego na dofinansowanie własnych zadań bieżących</t>
  </si>
  <si>
    <t>Odpisy na zakładowy fundusz świadczeń socjalnych</t>
  </si>
  <si>
    <t>Opłaty z tytułu zakupu usług telekomunikacyjnych</t>
  </si>
  <si>
    <t>Zakup towarów (w szczególności materiałów, leków, żywności) w związku z pomocą obywatelom Ukrainy</t>
  </si>
  <si>
    <t>Zakup usług związanych z pomocą obywatelom Ukrainy</t>
  </si>
  <si>
    <t>Wynagrodzenia i uposażenia wypłacane w związku z pomocą obywatelom Ukrainy</t>
  </si>
  <si>
    <t>Honoraria, wynagrodzenia agencyjno-prowizyjne i wynagrodzenia bezosobowe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</si>
  <si>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</si>
  <si>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</si>
  <si>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</si>
  <si>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Dotacja celowa przekazana gminie na zadania bieżące realizowane na podstawie porozumień (umów) między jednostkami samorządu terytorialnego</t>
  </si>
  <si>
    <t>Dotacja celowa przekazana gminie na inwestycje i zakupy inwestycyjne realizowane na podstawie porozumień (umów) między jednostkami samorządu terytorialnego</t>
  </si>
  <si>
    <t xml:space="preserve">Teatry </t>
  </si>
  <si>
    <t>Dotacja podmiotowa z budżetu dla samorządowej instytucji kultury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</si>
  <si>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</si>
  <si>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prac remontowych i konserwatorskich obiektów zabytkowych przekazane jednostkom zaliczanym do sektora finansów publicznych</t>
  </si>
  <si>
    <t>Podatek od nieruchomości</t>
  </si>
  <si>
    <t>926</t>
  </si>
  <si>
    <t>KULTURA FIZYCZNA</t>
  </si>
  <si>
    <t>Dotacja celowa z budżetu na finansowanie lub dofinansowanie zadań zleconych do realizacji stowarzyszeniom</t>
  </si>
  <si>
    <t>Lp</t>
  </si>
  <si>
    <t>Nazwa zadania inwestycyjnego</t>
  </si>
  <si>
    <t>Okres realizacji</t>
  </si>
  <si>
    <t>Ogólny koszt zadania</t>
  </si>
  <si>
    <t>Przewidywane nakłady poniesione do końca 2022 r.</t>
  </si>
  <si>
    <t>Planowane wydatki</t>
  </si>
  <si>
    <t>Jednostka organizacyjna realizująca zadanie lub koordynująca wykonanie zadania</t>
  </si>
  <si>
    <t>na rok budżetowy 2023</t>
  </si>
  <si>
    <t>z tego źródła finansowania:</t>
  </si>
  <si>
    <t>środki własne Województwa</t>
  </si>
  <si>
    <t>dotacje/środki</t>
  </si>
  <si>
    <t>x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</si>
  <si>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</si>
  <si>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</si>
  <si>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</si>
  <si>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Urząd Marszałkowski w Toruniu</t>
  </si>
  <si>
    <t>Zakup elektrycznych zespołów trakcyjnych do wykonywania kolejowych połączeń regionalnych na terenie województwa kujawsko-pomorskiego</t>
  </si>
  <si>
    <t>60002</t>
  </si>
  <si>
    <t>Budowa wiaduktów i przystanków kolejowych w bydgosko-toruńskim obszarze metropolitalnym - uzyskanie certyfikatów zgodności dla podsystemów i składników interoperacyjności WE w kolejnictwie</t>
  </si>
  <si>
    <t>Modernizacja dróg</t>
  </si>
  <si>
    <t>Zarząd Dróg Wojewódzkich w Bydgoszczy</t>
  </si>
  <si>
    <t>Wykup gruntu</t>
  </si>
  <si>
    <t>Drogowa Inicjatywa Samorządowa</t>
  </si>
  <si>
    <t>Modernizacja dróg wojewódzkich, grupa I - Kujawsko-pomorskiego planu spójności komunikacji drogowej i kolejowej 2014-2020</t>
  </si>
  <si>
    <t>Modernizacja dróg wojewódzkich, grupa III - Kujawsko-pomorskiego planu spójności komunikacji drogowej i kolejowej 2014-2020</t>
  </si>
  <si>
    <t>Zakupy inwestycyjne</t>
  </si>
  <si>
    <t xml:space="preserve">Program rewitalizacji i ochrony zadrzewień alejowych przy drogach wojewódzkich </t>
  </si>
  <si>
    <t>Rozbiórka budynku magazynowo-garażowego oraz budowa hali magazynowo-garażowej w bazie Rumiankowo</t>
  </si>
  <si>
    <t>60016</t>
  </si>
  <si>
    <t>Przebudowa drogi gminnej nr 060424C na odcinku od Raciniewa do leśniczówki - wsparcie finansowe</t>
  </si>
  <si>
    <t xml:space="preserve">Nabycie nieruchomości położonych w Bydgoszczy przy ul. Stanisława Staszica i Ks. Hugona Kołłątaja </t>
  </si>
  <si>
    <t>Przebudowa sieci elektroenergetycznej na potrzeby realizacji projektu pn. "Mlyn Energii w Grudziądzu"</t>
  </si>
  <si>
    <t>70007</t>
  </si>
  <si>
    <t>Budowa komunalnego budynku mieszkalnego w miejscowości Nawra - pomoc finansowa</t>
  </si>
  <si>
    <t>Zakup infrastruktury IT</t>
  </si>
  <si>
    <t>Kujawsko-Pomorskie Biuro Planowania Przestrzennego i Regionalnego we Włocławku</t>
  </si>
  <si>
    <t>Wydatki inwestycyjne</t>
  </si>
  <si>
    <t>Modernizacja toalet wraz z węzłem sanitarnym na siedmiu kondygnacjach w budynku administracyjno-biurowym przy ul. Targowej 13-15 w Toruniu</t>
  </si>
  <si>
    <t xml:space="preserve">Modernizacja budynków </t>
  </si>
  <si>
    <t>Instalacja klimatyzacji</t>
  </si>
  <si>
    <t>Kujawsko-Pomorski Specjalny Ośrodek Szkolno-Wychowawczy im. Janusza Korczaka w Toruniu</t>
  </si>
  <si>
    <t>Zakup  centrali telefonicznej</t>
  </si>
  <si>
    <t>Kujawsko-Pomorskie Centrum Edukacji Nauczycieli we Włocławku</t>
  </si>
  <si>
    <t>Zakup zapory sieciowej UTM</t>
  </si>
  <si>
    <t>Biblioteka Pedagogiczna w Toruniu</t>
  </si>
  <si>
    <t>85120</t>
  </si>
  <si>
    <t>Izolacja przeciwwilgociowa ścian piwnic oraz modernizacja tarasu ze schodami w budynku nr 30 oddział XIII</t>
  </si>
  <si>
    <t>Wojewódzki Szpital dla Nerwowo i Psychicznie chorych w Świeciu</t>
  </si>
  <si>
    <t>85141</t>
  </si>
  <si>
    <t>Montaż klimatyzacji w miejscu stacjonowania ZRM ul. Grunwaldzka 138</t>
  </si>
  <si>
    <t>Wojewódzka Stacja Pogotowia Ratunkowego w Bydgoszczy</t>
  </si>
  <si>
    <t>85154</t>
  </si>
  <si>
    <t>Podniesienie funkcjonalności WOTUiW w Toruniu</t>
  </si>
  <si>
    <t>Wojewódzki Ośrodek Terapii Uzależnień i Współuzależnienia w Toruniu</t>
  </si>
  <si>
    <t>Opracowanie dokumentacji inwestycyjnej</t>
  </si>
  <si>
    <t>85217</t>
  </si>
  <si>
    <t>Regionalny Ośrodek Polityki Społecznej w Toruniu</t>
  </si>
  <si>
    <t>85332</t>
  </si>
  <si>
    <t>Wykonanie klimatyzacji w pomieszczeniach biurowych</t>
  </si>
  <si>
    <t>Wojewódzki Urząd Pracy w Toruniu</t>
  </si>
  <si>
    <t>85403</t>
  </si>
  <si>
    <t>Zakup samochodu osobowego</t>
  </si>
  <si>
    <t>Kujawsko-Pomorski Specjalny Ośrodek Szkolno-Wychowawczy nr 1 dla Dzieci i Młodzieży Słabo Widzącej i Niewidomej im. Louisa Braille'a w Bydgoszczy</t>
  </si>
  <si>
    <t>Zakup maszyn do czyszczenia podłóg</t>
  </si>
  <si>
    <t xml:space="preserve">Kujawsko-Pomorski Specjalny Ośrodek Szkolno-Wychowawczy im. J. Korczaka w Toruniu </t>
  </si>
  <si>
    <t>Zakup robota wielofunkcyjnego</t>
  </si>
  <si>
    <t>Kujawsko-Pomorski Specjalny Ośrodek Szkolno-Wychowawczy nr 2 dla Dzieci i Młodzieży Słabo Słyszącej i Niesłyszącej im. gen. Stanisława Maczka w Bydgoszczy</t>
  </si>
  <si>
    <t>92106</t>
  </si>
  <si>
    <t>Instalacja systemu Strażnika Mocy</t>
  </si>
  <si>
    <t>Opera Nova w Bydgoszczy</t>
  </si>
  <si>
    <t>Zakup instrumentów oraz akcesoriów dla muzyków</t>
  </si>
  <si>
    <t>Zakup systemu nagłośnienia i oświetlenia oraz urządzenia do wytwarzania dymu na potrzeby Sceny na Zapleczu</t>
  </si>
  <si>
    <t xml:space="preserve">Teatr im. W. Horzycy w Toruniu </t>
  </si>
  <si>
    <t>Pałac Dąmbskich - Zakupy inwestycyjne</t>
  </si>
  <si>
    <t>Kujawsko-Pomorski Teatr Muzyczny w Toruniu</t>
  </si>
  <si>
    <t>92109</t>
  </si>
  <si>
    <t>Zakup i wdrożenie serwera</t>
  </si>
  <si>
    <t>Kujawsko-Pomorskie Centrum Kultury w Bydgoszczy</t>
  </si>
  <si>
    <t>Pałac Lubostroń w Lubostroniu</t>
  </si>
  <si>
    <t>Modernizacja budynku Oficyny Pałacowej - przygotowanie dokumentacji projektowej</t>
  </si>
  <si>
    <t>Modernizacja energetyczna zabytkowego budynku zwanego oficyną pałacową</t>
  </si>
  <si>
    <t>Zakup traktorka ogrodowego z wyposażeniem</t>
  </si>
  <si>
    <t>Ośrodek Chopinowski w Szafarni</t>
  </si>
  <si>
    <t>Budowa przydomowej oczyszczalni ścieków na potrzeby Ośrodka Chopinowskiego w Szafarni - przygotowanie dokumentacji projektowej</t>
  </si>
  <si>
    <t>92116</t>
  </si>
  <si>
    <t>Zakup aparatu fotograficznego dla digitalizacji zbiorów bibliotecznych</t>
  </si>
  <si>
    <t>Wojewódzka Biblioteka Publiczna-Książnica Kopernikańska w Toruniu</t>
  </si>
  <si>
    <t>Zakup wyposażenia na potrzeby Mediateki "Młyn Kultury"</t>
  </si>
  <si>
    <t>Strefa Aktywnego Umysłu w bibliotece na os. Kapuściska (Program BBO)</t>
  </si>
  <si>
    <t>Wojewódzka i Miejska Biblioteka Publiczna w Bydgoszczy</t>
  </si>
  <si>
    <t>Wykonanie systemu oddymiania klatki schodowej w budynku Wojewódzkiej i Miejskiej Biblioteki Publicznej w Bydgoszczy przy ul. Stary Rynek 22</t>
  </si>
  <si>
    <t>92502</t>
  </si>
  <si>
    <t>Zmiana pokrycia dachu na budynku pracowni dydaktycznej GWPK</t>
  </si>
  <si>
    <t>Gostynińsko-Włocławski Park Krajobrazowy</t>
  </si>
  <si>
    <t>Modernizacja wież widokowych na terenie KPK</t>
  </si>
  <si>
    <t>Krajeński Park Krajobrazowy</t>
  </si>
  <si>
    <t>Zakup samochodu terenowego</t>
  </si>
  <si>
    <t>Tucholski Park Krajobrazowy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</si>
  <si>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</si>
  <si>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</si>
  <si>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</si>
  <si>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</si>
  <si>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</si>
  <si>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Przygotowanie dokumentacji projektowych do realizacji zadań w ramach Programu modernizacji dróg wojewódzkich z grupy I i III Kujawsko-pomorskiego planu spójności komunikacji drogowej i kolejowej 2014-2020</t>
  </si>
  <si>
    <t>2020-2023</t>
  </si>
  <si>
    <t xml:space="preserve">Zarząd Dróg Wojewódzkich w Bydgoszczy </t>
  </si>
  <si>
    <t>Przygotowanie i realizacja zadań w ramach Rządowego Funduszu Rozwoju Dróg</t>
  </si>
  <si>
    <t>2020-2025</t>
  </si>
  <si>
    <t>Przebudowa drogi wojewódzkiej Nr 251 od km 45+145 do km 46+800 odc. Młodocin-Pturek wraz z przebudową przepustu w km 46+216</t>
  </si>
  <si>
    <t>2019-2023</t>
  </si>
  <si>
    <t>Przebudowa wraz z rozbudową drogi wojewódzkiej Nr 563 Rypin-Żuromin-Mława od km 2+475 do km 16+656. Etap I - Przebudowa drogi wojewódzkiej Nr 563 na odcinku Rypin-Stępowo od km 2+475 do km 10+100</t>
  </si>
  <si>
    <t>2022-2025</t>
  </si>
  <si>
    <t>Przebudowa z rozbudową drogi wojewódzkiej Nr 269 Szczerkowo-Kowal od km 12+170 do km 28+898 oraz od km 33+622 do km 59+194. Rozbudowa drogi wojewódzkiej Nr 269 na odcinku od km 39+500 do km 45+480</t>
  </si>
  <si>
    <t>Przebudowa wiaduktu w ciągu drogi wojewódzkiej Nr 240 Chojnice-Świecie w km 64+533 w miejscowości Terespol Pomorski</t>
  </si>
  <si>
    <t>2021-2024</t>
  </si>
  <si>
    <t>Roboty dodatkowe i uzupełniające związane z realizacją inwestycji drogowych w ramach grupy I RPO</t>
  </si>
  <si>
    <t>2018-2023</t>
  </si>
  <si>
    <t>Rozbudowa drogi wojewódzkiej Nr 272 od skrzyżowania z drogą wojewódzką nr 239, drogą powiatową nr 1046C do ul. Szkolnej w Laskowicach na odcinku ok. 990 mb</t>
  </si>
  <si>
    <t>2021-2023</t>
  </si>
  <si>
    <t>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</t>
  </si>
  <si>
    <t>Rozbudowa drogi wojewódzkiej Nr 244 Kamieniec-Strzelce Dolne, m. Żołędowo, ul. Jastrzębia od km 30+068 do km 33+342, dł. 3,274 km</t>
  </si>
  <si>
    <t>Rozbudowa drogi wojewódzkiej Nr 551 Strzyżawa-Unisław-Wąbrzeźno poprzez budowę drogi rowerowej na odcinku Kończewice-Warszewice-Bogusławki</t>
  </si>
  <si>
    <t>2022-2023</t>
  </si>
  <si>
    <t>Roboty dodatkowe i uzupełniające oraz waloryzacja kosztów inwestycyjnych - ścieżki rowerowe</t>
  </si>
  <si>
    <t>Modernizacja dróg wojewódzkich w zakresie wyeliminowania miejsc niebezpiecznych</t>
  </si>
  <si>
    <t>2022-2029</t>
  </si>
  <si>
    <t>Odnowa nawierzchni drogi wojewódzkiej Nr 243 Mrocza-Koronowo (DK25) odc. Mrocza-Prosperowo od km 0+120 do km 4+320 dł. 4,200 km</t>
  </si>
  <si>
    <t>Odnowa nawierzchni drogi wojewódzkiej Nr 551 Strzyżawa-Wąbrzeźno odc. Pluskowęsy-Dźwierzno od km 37+960 do km 44+360 dł. 6,400 km</t>
  </si>
  <si>
    <t>Aktualizacja bazy danych ewidencji sieci dróg wojewódzkich województwa kujawsko-pomorskiego z przeglądem 5-letnim stanu technicznego dróg oraz obiektów inżynierskich</t>
  </si>
  <si>
    <t>Prace projektowe związane z Nową Perspektywą Finansową 2021-2027</t>
  </si>
  <si>
    <t>2021-2025</t>
  </si>
  <si>
    <t>Budowa obwodnicy miasta Golubia-Dobrzynia, w tym opracowanie Studium Techniczno-Ekonomiczno-Środowiskowego wraz z dokumentacją projektową</t>
  </si>
  <si>
    <t>2022-2028</t>
  </si>
  <si>
    <t>Budowa obwodnicy miasta Rypina, w tym opracowanie Studium Techniczno-Ekonomiczno-Środowiskowego wraz z uzyskaniem decyzji o środowiskowych uwarunkowaniach zgody na realizację przedsięwzięcia</t>
  </si>
  <si>
    <t>2021-2027</t>
  </si>
  <si>
    <t>Budowa obwodnicy miejscowości Trląg</t>
  </si>
  <si>
    <t>2022-2024</t>
  </si>
  <si>
    <t>Budowa II etapu obwodnicy Mogilna</t>
  </si>
  <si>
    <t>Budowa obwodnicy Tucholi</t>
  </si>
  <si>
    <t>2022-2027</t>
  </si>
  <si>
    <t xml:space="preserve">Wykonanie aktualizacji dokumentacji technicznej dla zadania pn. "Budowa obwodnicy miasta Brodnicy" </t>
  </si>
  <si>
    <t>Budowa ronda przy ul. Piłsudskiego, Sokołowskiej i Szosy Rypińskiej w mieście Golub-Dobrzyń - opracowanie dokumentacji technicznej</t>
  </si>
  <si>
    <t>Budowa ścieżki pieszo-rowerowej wzdłuż drogi wojewódzkiej Nr 534 od miejscowości Ostrowite do skrzyżowania z ul. Kościuszki w Rypinie-opracowanie dokumentacji technicznej</t>
  </si>
  <si>
    <t>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a także odcinek drogi powiatowej nr 1281C w miejscowości Gruczno (dł. 0,830 km) -wsparcie finansowe</t>
  </si>
  <si>
    <t>2017-2023</t>
  </si>
  <si>
    <t>Przebudowa dróg powiatowych w powiecie chełmińskim o długości 10,600 km - wsparcie finansowe</t>
  </si>
  <si>
    <t>2023-2025</t>
  </si>
  <si>
    <t>Przebudowa dróg powiatowych w powiecie wąbrzeskim o długości 23,000 km - wsparcie finansowe</t>
  </si>
  <si>
    <t xml:space="preserve">Opracowanie dokumentacji Studium Techniczno-Ekonomiczno-Środowiskowego dla połączenia Miasta Bydgoszczy  z węzłem drogowym na trasie szybkiego ruchu S5 i S10 w miejscowości Białe Błota - wsparcie finansowe </t>
  </si>
  <si>
    <r>
      <t>Budowa parkingu przy Operze Nova w Bydgoszczy</t>
    </r>
    <r>
      <rPr>
        <i/>
        <sz val="10"/>
        <rFont val="Calibri"/>
        <family val="2"/>
        <charset val="238"/>
      </rPr>
      <t xml:space="preserve"> </t>
    </r>
  </si>
  <si>
    <t>Modernizacja nieruchomości w Toruniu przy ul. Św. Jakuba 3-5, Wola Zamkowa 8-10, 10A i 12A (rozliczenie z użytkownikiem)</t>
  </si>
  <si>
    <t>2016-2031</t>
  </si>
  <si>
    <t>Przygotowanie dokumentacji na potrzeby realizacji projektu pn. "Młyn Energii w Grudziądzu"</t>
  </si>
  <si>
    <t>Kultura w zasięgu 2.0 - wkład własny wojewódzkich jednostek organizacyjnych</t>
  </si>
  <si>
    <t>Modernizacja i rozbudowa budynku Urzędu Marszałkowskiego - Etap I</t>
  </si>
  <si>
    <t>2009-2025</t>
  </si>
  <si>
    <t>KPCEN we Włocławku - Rozbudowa budynku</t>
  </si>
  <si>
    <t>85111</t>
  </si>
  <si>
    <t>Przebudowa i nadbudowa budynku B Wojewódzkiego Szpitala Obserwacyjno-Zakaźnego przy ul. Św. Floriana 12 w Bydgoszczy</t>
  </si>
  <si>
    <t>Wojewódzki Szpital Obserwacyjno-Zakaźny w Bydgoszczy</t>
  </si>
  <si>
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</si>
  <si>
    <t>Wojewódzki Szpital Specjalistyczny we Włocławku</t>
  </si>
  <si>
    <t>K-PSOSW Nr 2 w Bydgoszczy - Prace związane z dostosowaniem budynku do wymogów p-poż</t>
  </si>
  <si>
    <t>Nadbudowa i rozbudowa dawnego budynku kinoteatru Grunwald usytuowanego przy ul. Warszawskiej 11 w Toruniu z przeznaczeniem na teatr - Utworzenie "DUŻEJ SCENY" Kujawsko-Pomorskiego Impresaryjnego Teatru Muzycznego w Toruniu</t>
  </si>
  <si>
    <t>Rozbudowa Opery Nova w Bydgoszczy o IV krąg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</si>
  <si>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</si>
  <si>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Rozbudowa Kujawsko-Pomorskiego Centrum Muzyki w miejscowości Wieniec koło Włocławka</t>
  </si>
  <si>
    <t>Rozszerzenie funkcjonalności teatralno-koncertowej poprzez rozbudowę i doposażenie dawnego budynku kinoteatru Grunwald</t>
  </si>
  <si>
    <t>92108</t>
  </si>
  <si>
    <t>Rozbudowa Filharmonii Pomorskiej w Bydgoszczy</t>
  </si>
  <si>
    <t>2023-2026</t>
  </si>
  <si>
    <t>Filharmonia Pomorska im. J. Paderewskiego w Bydgoszczy</t>
  </si>
  <si>
    <t>Adaptacja pomieszczeń piwnicznych w budynku Kujawsko-Pomorskiego Centrum Kultury w Bydgoszczy</t>
  </si>
  <si>
    <t>zmiana nazwy z:
Odbudowa (złożenie) obiektu - tzw. "Domu Heleny Grossówny" w nowej lokalizacji, remont obiektu oraz jego wyposażenie celem przystosowania go do nowej funkcji
na:
Wzmocnienie potencjału endogenicznego regionu opartego na zasobach dziedzictwa kulturowego poprzez odbudowę oraz wyposażenie domu Heleny Grossówny w celu utworzenia miejsca popularyzacji wiedzy artystycznej i o artystach regionu</t>
  </si>
  <si>
    <t>Kujawsko-Pomorskie Centrum Dziedzictwa w Toruniu</t>
  </si>
  <si>
    <t>Rozbudowa i dostosowanie budynku Wojewódzkiej Biblioteki Publicznej-Książnicy Kopernikańskiej w Toruniu do nowych funkcji użytkowych</t>
  </si>
  <si>
    <t>92118</t>
  </si>
  <si>
    <t>Rekonstrukcja młyna wodnego w Kłóbce</t>
  </si>
  <si>
    <t>Muzeum Ziemi Kujawskiej i Dobrzyńskiej we Włocławku</t>
  </si>
  <si>
    <t>Modernizacja budynku przy ul. Odrodzenia 4/6 w Toruniu - przygotowanie dokumentacji projektowej</t>
  </si>
  <si>
    <t>2023-2024</t>
  </si>
  <si>
    <t>Muzeum Etnograficzne w Toruniu</t>
  </si>
  <si>
    <t>III</t>
  </si>
  <si>
    <t>Inwestycje ujęte w Regionalnym Programie Operacyjnym Województwa Kujawsko-Pomorskiego 2014-2020</t>
  </si>
  <si>
    <t>IV</t>
  </si>
  <si>
    <t>Inwestycje ujęte w Programie Fundusze Europejskie dla Kujaw i Pomorza 2021-2027</t>
  </si>
  <si>
    <t xml:space="preserve">              </t>
  </si>
  <si>
    <t>V</t>
  </si>
  <si>
    <t>Pozostałe projekty i działania realizowane ze środków zagranicznych</t>
  </si>
  <si>
    <t>z dnia   .02.2023 r.</t>
  </si>
  <si>
    <t>Nr    /      /23 Sejmiku Województwa</t>
  </si>
  <si>
    <t>z dnia     .02.2023 r.</t>
  </si>
  <si>
    <t>Nr      /       /23 Sejmiku Województwa</t>
  </si>
  <si>
    <t xml:space="preserve">Załącznik nr 5 do uchwały </t>
  </si>
  <si>
    <t xml:space="preserve">Nr       /        /23 Sejmiku Województwa </t>
  </si>
  <si>
    <t>z dnia          .02.2023 r.</t>
  </si>
  <si>
    <r>
      <t xml:space="preserve">W załączniku nr 5 </t>
    </r>
    <r>
      <rPr>
        <b/>
        <sz val="10"/>
        <rFont val="Calibri"/>
        <family val="2"/>
        <charset val="238"/>
        <scheme val="minor"/>
      </rPr>
      <t xml:space="preserve">"Wynik budżetowy i finansowy. Plan na 2023 rok" </t>
    </r>
    <r>
      <rPr>
        <sz val="10"/>
        <rFont val="Calibri"/>
        <family val="2"/>
        <charset val="238"/>
        <scheme val="minor"/>
      </rPr>
      <t>do uchwały Nr LII/701/22 Sejmiku Województwa Kujawsko-Pomorskiego z dnia 19 grudnia 2022 r. w sprawie budżetu województwa na rok 2023 (z późn.zm.), wprowadza się następujące zmiany:</t>
    </r>
  </si>
  <si>
    <t>Lp.</t>
  </si>
  <si>
    <t>Wyszczególnienie</t>
  </si>
  <si>
    <t>Zmiana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</si>
  <si>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</si>
  <si>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</si>
  <si>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</si>
  <si>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</si>
  <si>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</si>
  <si>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</si>
  <si>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</si>
  <si>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</t>
  </si>
  <si>
    <t>2.1.1</t>
  </si>
  <si>
    <t>wynikające z rozliczenia dochodów i wydatków nimi finansowanych związanych ze szczególnymi zasadami wykonywania budżetu określonymi w odrębnych ustawach</t>
  </si>
  <si>
    <t>2.1.2</t>
  </si>
  <si>
    <t>wynikające z rozliczenia środków określonych w art.5 ust. 1 pkt 2 ustawy i dotacji na realizację programu, projektu lub zadania finansowanego z udziałem tych środków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</si>
  <si>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</si>
  <si>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</si>
  <si>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</si>
  <si>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</si>
  <si>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</si>
  <si>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</si>
  <si>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</si>
  <si>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środki, o których mowa w art. 217 ust. 2 pkt 6 ustawy o finansach publicznych</t>
  </si>
  <si>
    <t>2.3.1</t>
  </si>
  <si>
    <t>Wolne środki na spłatę zaciągniętych kredytów</t>
  </si>
  <si>
    <t>2.3.2</t>
  </si>
  <si>
    <t>Wolne środki na sfinansowanie planowanego deficytu budżetowego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</si>
  <si>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</si>
  <si>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</si>
  <si>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</si>
  <si>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</si>
  <si>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</si>
  <si>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</si>
  <si>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</si>
  <si>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</si>
  <si>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</si>
  <si>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</si>
  <si>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</si>
  <si>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</si>
  <si>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</si>
  <si>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</si>
  <si>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</si>
  <si>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</si>
  <si>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</si>
  <si>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</si>
  <si>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9.1.1</t>
  </si>
  <si>
    <t>9.1.2</t>
  </si>
  <si>
    <t>wynikające z rozliczenia środków określonych w art. 5 ust. 1 pkt 2 ustawy i dotacji na realizację programu, projektu lub zadania finansowanego z udziałem tych środków</t>
  </si>
  <si>
    <t>9.2</t>
  </si>
  <si>
    <t>Kredyty bankowe</t>
  </si>
  <si>
    <t>9.3</t>
  </si>
  <si>
    <t>Wolne środki z lat ubiegłych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</si>
  <si>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</si>
  <si>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</si>
  <si>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</si>
  <si>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</si>
  <si>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</si>
  <si>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</si>
  <si>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</si>
  <si>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</si>
  <si>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</si>
  <si>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</si>
  <si>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</si>
  <si>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</si>
  <si>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</si>
  <si>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</si>
  <si>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</si>
  <si>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</si>
  <si>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Załącznik nr 6 do uchwały </t>
  </si>
  <si>
    <t>Nr     /     /23 Sejmiku Województwa</t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</si>
  <si>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</si>
  <si>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</si>
  <si>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</si>
  <si>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</si>
  <si>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</si>
  <si>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</si>
  <si>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</si>
  <si>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2022 r.</t>
  </si>
  <si>
    <t>Wydatki 2023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</si>
  <si>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</si>
  <si>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</si>
  <si>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</si>
  <si>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</si>
  <si>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</si>
  <si>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</si>
  <si>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</si>
  <si>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</si>
  <si>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</si>
  <si>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</si>
  <si>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</si>
  <si>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</si>
  <si>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</si>
  <si>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</si>
  <si>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</si>
  <si>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</si>
  <si>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</si>
  <si>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</si>
  <si>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</si>
  <si>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</si>
  <si>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</si>
  <si>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</si>
  <si>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</si>
  <si>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</si>
  <si>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</si>
  <si>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</si>
  <si>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</si>
  <si>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</si>
  <si>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</si>
  <si>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</si>
  <si>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Wsparcie umiędzynarodowienia kujawsko-pomorskich MŚP oraz promocja potencjału gospodarczego regionu</t>
  </si>
  <si>
    <t>2018 - 2023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</si>
  <si>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</si>
  <si>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</si>
  <si>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2019 - 2023</t>
  </si>
  <si>
    <t>Kujawy + Pomorze - promocja potencjału gospodarczego regionu - edycja II</t>
  </si>
  <si>
    <t>2021 - 2023</t>
  </si>
  <si>
    <t>078, 101</t>
  </si>
  <si>
    <t>Infostrada Kujaw i Pomorza 2.0</t>
  </si>
  <si>
    <t>720
72095</t>
  </si>
  <si>
    <t>081</t>
  </si>
  <si>
    <t>Budowa kujawsko-pomorskiego systemu udostępniania elektronicznej dokumentacji medycznej - I etap</t>
  </si>
  <si>
    <t>Budowa kujawsko-pomorskiego systemu udostępniania elektronicznej dokumentacji medycznej - II etap</t>
  </si>
  <si>
    <t>2.2</t>
  </si>
  <si>
    <t>079, 101</t>
  </si>
  <si>
    <t>Kultura w zasięgu 2.0</t>
  </si>
  <si>
    <t>3.3</t>
  </si>
  <si>
    <t>013</t>
  </si>
  <si>
    <t>Termomodernizacja budynku administracyjno-biurowego przy ul. Targowej 13-15 w Toruniu</t>
  </si>
  <si>
    <t>750
75018</t>
  </si>
  <si>
    <t>3.4</t>
  </si>
  <si>
    <t>090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</si>
  <si>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</si>
  <si>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ZDW 
w Bydgoszczy</t>
  </si>
  <si>
    <t>600
60013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</si>
  <si>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</si>
  <si>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</si>
  <si>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</si>
  <si>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Poprawa bezpieczeństwa i komfortu życia mieszkańców oraz wsparcie niskoemisyjnego transportu drogowego poprzez wybudowanie dróg dla rowerów na terenie powiatu bydgoskiego (lider:  gmina Solec Kujawski, powiat bydgoski)</t>
  </si>
  <si>
    <t>2017 - 2023</t>
  </si>
  <si>
    <t>017</t>
  </si>
  <si>
    <t>Punkty selektywnego zbierania odpadów komunalnych w województwie kujawsko-pomorskim</t>
  </si>
  <si>
    <t>900
90026</t>
  </si>
  <si>
    <t>4.4</t>
  </si>
  <si>
    <t>095</t>
  </si>
  <si>
    <t>Kujawsko-Pomorskie - rozwój poprzez kulturę 2019</t>
  </si>
  <si>
    <t>921
92195</t>
  </si>
  <si>
    <t>Kujawsko-Pomorskie - rozwój poprzez kulturę 2020</t>
  </si>
  <si>
    <t>2020 - 2023</t>
  </si>
  <si>
    <t>Kujawsko-Pomorskie - rozwój poprzez kulturę 2021</t>
  </si>
  <si>
    <t>Wsparcie opieki nad zabytkami województwa kujawsko-pomorskiego w 2022 roku</t>
  </si>
  <si>
    <t>921
92120</t>
  </si>
  <si>
    <t>2022 - 2023</t>
  </si>
  <si>
    <t>4.5</t>
  </si>
  <si>
    <t>085</t>
  </si>
  <si>
    <t>Modernizacja zagrody wiejskiej w Dusocinie na potrzeby ośrodka edukacji ekologicznej na terenie Parku Krajobrazowego "Góry Łosiowe" wraz z czynną ochroną przyrody na obszarze Natura 2000</t>
  </si>
  <si>
    <t>ZPKnDW</t>
  </si>
  <si>
    <t>925
92502</t>
  </si>
  <si>
    <t>Budowa stacji terenowo-badawczej "Podmoście"</t>
  </si>
  <si>
    <t>034</t>
  </si>
  <si>
    <t>Rozbudowa drogi wojewódzkiej Nr 548 Stolno-Wąbrzeźno od km 0+005 do km 29+619 z wyłączeniem węzła autostradowego w m. Lisewo od km 14+144 do km 15+146</t>
  </si>
  <si>
    <t>600                 60013</t>
  </si>
  <si>
    <t>Przebudowa wraz z rozbudową drogi wojewódzkiej Nr 254 Brzoza-Łabiszyn-Barcin-Mogilno-Wylatowo (odcinek Brzoza-Barcin). Odcinek I od km 0+069 do km 13+280</t>
  </si>
  <si>
    <t>Przebudowa wraz z rozbudową drogi wojewódzkiej Nr 254 Brzoza-Łabiszyn-Barcin-Mogilno-Wylatowo (odcinek Brzoza-Barcin). Odcinek II od km 13+280 do km 22+400</t>
  </si>
  <si>
    <t>Rozbudowa drogi wojewódzkiej Nr 270 Brześć Kujawski-Izbica Kujawska-Koło od km 0+000 do km 29+023 - Budowa obwodnicy m. Lubraniec</t>
  </si>
  <si>
    <t>Przebudowa z rozbudową drogi wojewódzkiej Nr 270 Brześć Kujawski-Izbica Kujawska-Koło od km 0+000 do km 29+023. Etap I od km 1+100 do km 7+762</t>
  </si>
  <si>
    <t>Przebudowa drogi wojewódzkiej Nr 249 wraz z uruchomieniem przeprawy promowej przez Wisłę na wysokości Solca Kujawskiego i Czarnowa</t>
  </si>
  <si>
    <t>Przebudowa wraz z rozbudową drogi wojewódzkiej Nr 563 Rypin-Żuromin-Mława od km 2+475 do km 16+656. Etap II - Przebudowa drogi wojewódzkiej Nr 563 na odcinku Stępowo-granica województwa od km 10+100 do km 16+656</t>
  </si>
  <si>
    <t>Przebudowa drogi wojewódzkiej Nr 265 Brześć Kujawski - Kowal - Gostynin na odcinku Kowal - granica województwa od km 19+117 do km 34+025</t>
  </si>
  <si>
    <t>5.3</t>
  </si>
  <si>
    <t>027</t>
  </si>
  <si>
    <t>Zakup elektrycznego taboru kolejowego do obsługi transportu pasażerskiego na terenie województwa kujawsko-pomorskiego</t>
  </si>
  <si>
    <t>600                 60001</t>
  </si>
  <si>
    <t>6.1.1</t>
  </si>
  <si>
    <t>053</t>
  </si>
  <si>
    <t>Doposażenie szpitali w województwie kujawsko-pomorskim związane z zapobieganiem, przeciwdzialaniem i zwalczaniem COVID-19</t>
  </si>
  <si>
    <t>851                 85195</t>
  </si>
  <si>
    <t>Doposażenie szpitali w województwie kujawsko-pomorskim w związku z zapobieganiem, przeciwdzialaniem i zwalczaniem COVID-19 - etap II</t>
  </si>
  <si>
    <t xml:space="preserve">ROPS                  w Toruniu </t>
  </si>
  <si>
    <t>6.3.1</t>
  </si>
  <si>
    <t>052</t>
  </si>
  <si>
    <t>"Dostrzec to co niewidoczne" - zwiększenie dostępności do edukacji przedszkolnej w ośrodku Braille'a w Bydgoszczy</t>
  </si>
  <si>
    <t>854                 85403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</si>
  <si>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</si>
  <si>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</si>
  <si>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</si>
  <si>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</si>
  <si>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</si>
  <si>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8.6.1</t>
  </si>
  <si>
    <t>107</t>
  </si>
  <si>
    <t>Zdrowi i aktywni w pracy 2</t>
  </si>
  <si>
    <t>9.2.2</t>
  </si>
  <si>
    <t>109</t>
  </si>
  <si>
    <t>Trampolina 3</t>
  </si>
  <si>
    <t>ROPS 
w Toruniu</t>
  </si>
  <si>
    <t>852
85295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</si>
  <si>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</si>
  <si>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</si>
  <si>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</si>
  <si>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</si>
  <si>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Organizacja ośrodków regeneracji w celu ograniczania negatywnych skutków Covid-19</t>
  </si>
  <si>
    <t>9.3.2</t>
  </si>
  <si>
    <t>Rodzina w Centrum 3</t>
  </si>
  <si>
    <t>855
85595</t>
  </si>
  <si>
    <t>Kujawsko-Pomorska Teleopieka</t>
  </si>
  <si>
    <t>Inicjatywy w zakresie usług społecznych realizowanych przez NGO</t>
  </si>
  <si>
    <t>853
85395</t>
  </si>
  <si>
    <t>Wsparcie osób starszych i kadry świadczącej usługi społeczne w zakresie przeciwdziałania rozprzestrzenianiu się COVID-19, łagodzenia jego skutków na terenie województwa kujawsko-pomorskiego</t>
  </si>
  <si>
    <t>9.4.2</t>
  </si>
  <si>
    <t>113</t>
  </si>
  <si>
    <t>Koordynacja rozwoju ekonomii społecznej w województwie kujawsko-pomorskim (II)</t>
  </si>
  <si>
    <t>10.2.1</t>
  </si>
  <si>
    <t>115</t>
  </si>
  <si>
    <t>Przedszkolaki - debeściaki - edukacja przedszkolna i terapia dla dzieci z niepełnosprawnościami</t>
  </si>
  <si>
    <t xml:space="preserve">Urząd Marszałkowski w Toruniu/ KPSOSW w Toruniu 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</si>
  <si>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</si>
  <si>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</si>
  <si>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</si>
  <si>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</si>
  <si>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</si>
  <si>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</si>
  <si>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</si>
  <si>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Zdobądź z nami doświadczenie - to cos więcej niż uczenie</t>
  </si>
  <si>
    <t xml:space="preserve">Urząd Marszałkowski w Toruniu/ KPSOSW nr 2 
w Bydgoszczy </t>
  </si>
  <si>
    <t>801
80134</t>
  </si>
  <si>
    <t>Eksperci w swej branży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</si>
  <si>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</si>
  <si>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</si>
  <si>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</si>
  <si>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</si>
  <si>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</si>
  <si>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</si>
  <si>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</si>
  <si>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</si>
  <si>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</si>
  <si>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</si>
  <si>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13.2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</si>
  <si>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</si>
  <si>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</si>
  <si>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</si>
  <si>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</si>
  <si>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</si>
  <si>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WUP 
w Toruniu</t>
  </si>
  <si>
    <t>853
85332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</si>
  <si>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</si>
  <si>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</si>
  <si>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</si>
  <si>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</si>
  <si>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</si>
  <si>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</si>
  <si>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</si>
  <si>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013, 014</t>
  </si>
  <si>
    <t xml:space="preserve">Efektywność energetyczna w sektorze publicznym i mieszkaniowym </t>
  </si>
  <si>
    <t>900
90095</t>
  </si>
  <si>
    <t>X</t>
  </si>
  <si>
    <t>043, 044, 090</t>
  </si>
  <si>
    <t>Zrównoważona mobilność miejska i promowanie strategii niskoemisyjnych</t>
  </si>
  <si>
    <t>900
90015</t>
  </si>
  <si>
    <t>3.5.1</t>
  </si>
  <si>
    <t>Efektywność energetyczna w sektorze publicznym i mieszkaniowym w ramach ZIT</t>
  </si>
  <si>
    <t>4.3</t>
  </si>
  <si>
    <t>020, 021, 022, 023</t>
  </si>
  <si>
    <t>Rozwój infrastruktury wodno-ściekowej</t>
  </si>
  <si>
    <t>900
90001</t>
  </si>
  <si>
    <t>Inwestycje w infrastrukturę zdrowotną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</si>
  <si>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</si>
  <si>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</si>
  <si>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</si>
  <si>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</si>
  <si>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</si>
  <si>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</si>
  <si>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</si>
  <si>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</si>
  <si>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</si>
  <si>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</si>
  <si>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</si>
  <si>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</si>
  <si>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</si>
  <si>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</si>
  <si>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</si>
  <si>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</si>
  <si>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</si>
  <si>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</si>
  <si>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</si>
  <si>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</si>
  <si>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</si>
  <si>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</si>
  <si>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</si>
  <si>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</si>
  <si>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</si>
  <si>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</si>
  <si>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</si>
  <si>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</si>
  <si>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</si>
  <si>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</si>
  <si>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</si>
  <si>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Rozwój usług opiekuńczych w ramach ZIT</t>
  </si>
  <si>
    <t>852            85228</t>
  </si>
  <si>
    <t>9.2.1</t>
  </si>
  <si>
    <t>Aktywne włączenie społeczne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</si>
  <si>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</si>
  <si>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</si>
  <si>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</si>
  <si>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</si>
  <si>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</si>
  <si>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</si>
  <si>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</si>
  <si>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</si>
  <si>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</si>
  <si>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</si>
  <si>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</si>
  <si>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</si>
  <si>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</si>
  <si>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</si>
  <si>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</si>
  <si>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</si>
  <si>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</si>
  <si>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</si>
  <si>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Plan przed zmianą</t>
  </si>
  <si>
    <t>Plan po zmianie</t>
  </si>
  <si>
    <t>z dnia      .02.2023 r.</t>
  </si>
  <si>
    <t xml:space="preserve">Program/ Działanie </t>
  </si>
  <si>
    <t>Nazwa Projektu</t>
  </si>
  <si>
    <t>Wydatki całkowite
 w tym:</t>
  </si>
  <si>
    <t>Przewidywane wykonanie do końca 2022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</si>
  <si>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</si>
  <si>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</si>
  <si>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</si>
  <si>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</si>
  <si>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</si>
  <si>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</si>
  <si>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2014 - 2023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</si>
  <si>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</si>
  <si>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</si>
  <si>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</si>
  <si>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</si>
  <si>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</si>
  <si>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</si>
  <si>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2.18</t>
  </si>
  <si>
    <t>Zwiększenie dostępności Urzędu Marszałkowskiego Województwa Kujawsko-Pomorskiego dla osób ze szczególnymi potrzebami</t>
  </si>
  <si>
    <t>PO WER
Działanie 4.3</t>
  </si>
  <si>
    <t>Przyroda bez barier - aktywni niepełnosprawni</t>
  </si>
  <si>
    <t>Wdecki Park Krajobrazowy - park zmysłów</t>
  </si>
  <si>
    <t>Wdecki Park Krajobrazowy</t>
  </si>
  <si>
    <t>PO WER 
Pomoc Techniczna</t>
  </si>
  <si>
    <t>Pomoc Techniczna Programu Operacyjnego Wiedza Edukacja Rozwój</t>
  </si>
  <si>
    <t>2015 - 2023</t>
  </si>
  <si>
    <t xml:space="preserve">PROW
Pomoc Techniczna </t>
  </si>
  <si>
    <t>Schemat I - Wzmocnienie systemu wdrażania Programu</t>
  </si>
  <si>
    <t>010
01041</t>
  </si>
  <si>
    <t>2015 - 2025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</si>
  <si>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</si>
  <si>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</si>
  <si>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</si>
  <si>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</si>
  <si>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</si>
  <si>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8.1</t>
  </si>
  <si>
    <t>Młyn Kultury - Przebudowa, rozbudowa i zmiana sposobu użytkowania budynku magazynowego przy ul. Kościuszki 77 w Toruniu - na budynek o funkcji użyteczności publicznej</t>
  </si>
  <si>
    <t>INTERREG (Europa)</t>
  </si>
  <si>
    <t>Digitourism</t>
  </si>
  <si>
    <t>150
15095</t>
  </si>
  <si>
    <t>Załącznik nr 7 do uchwały</t>
  </si>
  <si>
    <t>Nr   /     /23 Sejmiku Województwa</t>
  </si>
  <si>
    <r>
      <t xml:space="preserve">W załączniku nr 8 pn. </t>
    </r>
    <r>
      <rPr>
        <b/>
        <sz val="16"/>
        <rFont val="Calibri"/>
        <family val="2"/>
        <charset val="238"/>
        <scheme val="minor"/>
      </rPr>
      <t xml:space="preserve">"Pozostałe projekty i działania realizowane ze środków zagranicznych. Plan na 2023 rok" </t>
    </r>
    <r>
      <rPr>
        <sz val="16"/>
        <rFont val="Calibri"/>
        <family val="2"/>
        <charset val="238"/>
        <scheme val="minor"/>
      </rPr>
      <t xml:space="preserve">do uchwały LII/701/22 Sejmiku Województwa Kujawsko-Pomorskiego z dnia 19 grudnia 2022 r. w sprawie budżetu województwa na rok 2023 (z późn.zm.), wprowadza się następujące zmiany: </t>
    </r>
  </si>
  <si>
    <r>
      <t xml:space="preserve">W załączniku </t>
    </r>
    <r>
      <rPr>
        <b/>
        <sz val="10"/>
        <rFont val="Calibri"/>
        <family val="2"/>
        <charset val="238"/>
      </rPr>
      <t>nr 9 "Wydatki na zadania inwestycyjne. Plan na 2023 rok"</t>
    </r>
    <r>
      <rPr>
        <sz val="10"/>
        <rFont val="Calibri"/>
        <family val="2"/>
        <charset val="238"/>
      </rPr>
      <t xml:space="preserve"> do uchwały Nr LII/701/22 Sejmiku Województwa Kujawsko-Pomorskiego z dnia 19 grudnia 2022 roku w sprawie budżetu województwa na rok 2023 (z późn.zm.), wprowadza się następujące zmiany:</t>
    </r>
  </si>
  <si>
    <t>Załącznik nr 8 do uchwały</t>
  </si>
  <si>
    <t xml:space="preserve">                                                                                                                             </t>
  </si>
  <si>
    <t xml:space="preserve">Sejmiku Województwa z dnia   .02.2023 r.     </t>
  </si>
  <si>
    <r>
      <t>W załączniku nr 10</t>
    </r>
    <r>
      <rPr>
        <b/>
        <sz val="12"/>
        <rFont val="Calibri"/>
        <family val="2"/>
        <charset val="238"/>
        <scheme val="minor"/>
      </rPr>
      <t xml:space="preserve"> "Dotacje udzielane z budżetu Województwa Kujawsko - Pomorskiego. Plan na 2023 rok"</t>
    </r>
    <r>
      <rPr>
        <sz val="12"/>
        <rFont val="Calibri"/>
        <family val="2"/>
        <charset val="238"/>
        <scheme val="minor"/>
      </rPr>
      <t xml:space="preserve"> do uchwały Nr LII/701/22 Sejmiku Województwa Kujawsko-Pomorskiego z dnia 19 grudnia 2022 r. w sprawie budżetu województwa na rok 2023 (z poźn.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</si>
  <si>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</si>
  <si>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</si>
  <si>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</si>
  <si>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</si>
  <si>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</si>
  <si>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</si>
  <si>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</si>
  <si>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</si>
  <si>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Dotowanie kolejowych przewozów pasażerskich</t>
  </si>
  <si>
    <t>Dotowanie kolejowych przewozów pasażerskich 2022-2030 - Zadanie I (Pakiet A)</t>
  </si>
  <si>
    <t>Dotowanie kolejowych przewozów pasażerskich 2022-2030 - Zadanie II (Pakiet B1+B2)</t>
  </si>
  <si>
    <t>Dotowanie kolejowych przewozów pasażerskich 2022-2030 - Zadanie III (Pakiet C+D+H)</t>
  </si>
  <si>
    <t>Dotowanie kolejowych przewozów pasażerskich 2022-2030 - Zadanie IV (Pakiet E+F+G)</t>
  </si>
  <si>
    <t>Dotowanie kolejowych przewozów pasażerskich 2022-2030 - Dostęp do infrastruktury i opłaty dworcowe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</si>
  <si>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</si>
  <si>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</si>
  <si>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</si>
  <si>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</si>
  <si>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Filharmonia Pomorska w Bydgoszczy</t>
  </si>
  <si>
    <t>Wojewódzki Ośrodek Animacji Kultury w Toruniu</t>
  </si>
  <si>
    <t xml:space="preserve">Działalność statutowa w tym:  </t>
  </si>
  <si>
    <t xml:space="preserve"> - ze środków własnych Województwa</t>
  </si>
  <si>
    <t xml:space="preserve"> - ze środków Gminy Radomin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</si>
  <si>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</si>
  <si>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</si>
  <si>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</si>
  <si>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</si>
  <si>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</si>
  <si>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</si>
  <si>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</si>
  <si>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</si>
  <si>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Archeologiczne w Biskupinie</t>
  </si>
  <si>
    <t xml:space="preserve"> III DOTACJE CELOWE</t>
  </si>
  <si>
    <t xml:space="preserve"> Na zadania realizowane w ramach regionalnego programu Fundusze Europejskie dla Kujaw i Pomorza 2021-2027</t>
  </si>
  <si>
    <t>85295</t>
  </si>
  <si>
    <t>FEdKP -współfinansowanie do EFS+</t>
  </si>
  <si>
    <t>90095</t>
  </si>
  <si>
    <t>FEdKP -współfinansowanie do EFRR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</si>
  <si>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</si>
  <si>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</si>
  <si>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dla rowerów na terenie powiatu bydgoskiego (lider: gmina Solec Kujawski, powiat bydgoski)</t>
  </si>
  <si>
    <t>80104</t>
  </si>
  <si>
    <t>80115</t>
  </si>
  <si>
    <t>85149</t>
  </si>
  <si>
    <t>Regionalne programy polityki zdrowotnej i profilaktyczne</t>
  </si>
  <si>
    <t>85195</t>
  </si>
  <si>
    <t xml:space="preserve">Doposażenie szpitali w województwie kujawsko-pomorskim związane z zapobieganiem, przeciwdziałaniem i zwalczaniem COVID-19 </t>
  </si>
  <si>
    <t>Doposażenie szpitali w województwie kujawsko-pomorskim w związku z zapobieganiem, przeciwdziałaniem i zwalczaniem COVID-19 - etap II</t>
  </si>
  <si>
    <t>Wsparcie na rzecz wydłużenia aktywności zawodowej mieszkańców</t>
  </si>
  <si>
    <t>85203</t>
  </si>
  <si>
    <t>85228</t>
  </si>
  <si>
    <t>85395</t>
  </si>
  <si>
    <t>Inicjatywy w zakresie usług społecznych realizowane przez NGO</t>
  </si>
  <si>
    <t>85595</t>
  </si>
  <si>
    <t>90001</t>
  </si>
  <si>
    <t>90015</t>
  </si>
  <si>
    <t>90026</t>
  </si>
  <si>
    <t>92120</t>
  </si>
  <si>
    <t>92195</t>
  </si>
  <si>
    <t xml:space="preserve"> Na zadania realizowane w ramach Programu Operacyjnego Wiedza Edukacja i Rozwój</t>
  </si>
  <si>
    <t>2.5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</si>
  <si>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</si>
  <si>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</si>
  <si>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</si>
  <si>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</si>
  <si>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r>
      <t xml:space="preserve">Spółki wodne - </t>
    </r>
    <r>
      <rPr>
        <b/>
        <i/>
        <sz val="10"/>
        <color indexed="8"/>
        <rFont val="Calibri"/>
        <family val="2"/>
        <charset val="238"/>
        <scheme val="minor"/>
      </rPr>
      <t>pomoc finansowa dla gmin</t>
    </r>
  </si>
  <si>
    <t>Realizacja ustawy o ochronie gruntów rolnych i leśnych</t>
  </si>
  <si>
    <t>Organizacja dożynek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</si>
  <si>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</si>
  <si>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</si>
  <si>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</si>
  <si>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>Budowa ścieżki pieszo-rowerowej wzdłuż drogi wojewódzkiej Nr 534 od miejscowości Ostrowite do skrzyżowania z ul. Kościuszki w Rypinie - opracowanie dokumentacji technicznej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</si>
  <si>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a także odcinek drogi powiatowej nr 1281C w miejscowości Gruczno (dł. 0,830 km)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</si>
  <si>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wąbrzeskim o długości 23,000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</si>
  <si>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Przebudowa dróg powiatowych w powiecie chełmińskim o długości 10,600 km - </t>
    </r>
    <r>
      <rPr>
        <b/>
        <i/>
        <sz val="10"/>
        <color indexed="8"/>
        <rFont val="Calibri"/>
        <family val="2"/>
        <charset val="238"/>
        <scheme val="minor"/>
      </rPr>
      <t>wsparcie finansowe (IW)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</si>
  <si>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  <r>
      <rPr>
        <sz val="10"/>
        <color indexed="8"/>
        <rFont val="Calibri"/>
        <family val="2"/>
        <charset val="238"/>
        <scheme val="minor"/>
      </rPr>
      <t xml:space="preserve">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</si>
  <si>
    <r>
      <t xml:space="preserve">Przebudowa drogi gminnej nr 060424C na odcinku od Raciniewa do leśniczówki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</si>
  <si>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Budowa parkingu przy Operze Nova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</si>
  <si>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</si>
  <si>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</si>
  <si>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Budowa komunalnego budynku mieszkalnego w miejscowości Nawra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</si>
  <si>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Laboratorium myśli św. Jana Pawła II</t>
  </si>
  <si>
    <t>Centrum Badania Historii "Solidarności" i Oporu Społecznego w PRL</t>
  </si>
  <si>
    <t>Współpraca z UMK w Toruniu w zakresie badań i dydaktyki</t>
  </si>
  <si>
    <r>
      <t>Działalność na rzecz organizacji pozarządowych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</si>
  <si>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Wyposażenie klasopracowni fizycznej oraz miejsca pamięci A. A. Michelsona w SP w Strzelnie - </t>
    </r>
    <r>
      <rPr>
        <b/>
        <i/>
        <sz val="10"/>
        <color indexed="8"/>
        <rFont val="Calibri"/>
        <family val="2"/>
        <charset val="238"/>
        <scheme val="minor"/>
      </rPr>
      <t>pomoc finansowa</t>
    </r>
  </si>
  <si>
    <r>
      <t xml:space="preserve">Przebudowa i nadbudowa budynku B Wojewódzkiego Szpitala Obesrwacyjno-Zakaźnego przy ul. Floriana 12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Wojewódzki Szpital Obserwacyjno-Zakaźny im. T. Browicza  w Bydgoszczy</t>
    </r>
  </si>
  <si>
    <r>
      <t xml:space="preserve">Podniesienie jakości usług zdrowotnych oraz zwiększenie dostępu do usług medycznych w Wojewódzkim Szpitalu Specjalistycznym we Włocławku - zakup sprzętu i wyposażenia jako wsparcie systemu ochrony zdrowia w warunkach epidemiologicznych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 xml:space="preserve">Wojewódzki Szpital Specjalistyczny im. błogosławionego księdza Jerzego Popiełuszki we Włocławku </t>
    </r>
  </si>
  <si>
    <r>
      <t xml:space="preserve">Izolacja przeciwwilgociowa ścian piwnic oraz modernizacja tarasu ze schodami w budynku nr 30 oddział XIII
</t>
    </r>
    <r>
      <rPr>
        <i/>
        <sz val="10"/>
        <color indexed="8"/>
        <rFont val="Calibri"/>
        <family val="2"/>
        <charset val="238"/>
        <scheme val="minor"/>
      </rPr>
      <t xml:space="preserve">Wojewódzki Szpital dla Nerwowo i Psychicznie Chorych im. dr. J. Bednarza w Świeciu </t>
    </r>
  </si>
  <si>
    <r>
      <t xml:space="preserve">Montaż klimatyzacji w miejscu stacjonowania ZRM ul. Grunwaldzka 138
</t>
    </r>
    <r>
      <rPr>
        <i/>
        <sz val="10"/>
        <color indexed="8"/>
        <rFont val="Calibri"/>
        <family val="2"/>
        <charset val="238"/>
        <scheme val="minor"/>
      </rPr>
      <t>Wojewódzka Stacja Pogotowia Ratunkowego w Bydgoszczy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</si>
  <si>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</si>
  <si>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</si>
  <si>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</si>
  <si>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Przeciwdziałanie alkoholizmowi i innym uzależnieniom</t>
  </si>
  <si>
    <r>
      <t>Aktywizacja środowisk wiejskich w zakresie rozwiązywania problemów alkoholowych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</si>
  <si>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</si>
  <si>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 xml:space="preserve">Podniesienie funkcjonalności WOTUiW w Toruniu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</si>
  <si>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 xml:space="preserve">Opracowanie dokumentacji inwestycyjnej
</t>
    </r>
    <r>
      <rPr>
        <i/>
        <sz val="10"/>
        <color indexed="8"/>
        <rFont val="Calibri"/>
        <family val="2"/>
        <charset val="238"/>
        <scheme val="minor"/>
      </rPr>
      <t>Wojewódzki Ośrodek Terapii Uzależnień i Współuzależnienia w Toruniu</t>
    </r>
  </si>
  <si>
    <r>
      <t>Ochrona i promocja zdrowia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</si>
  <si>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85205</t>
  </si>
  <si>
    <t xml:space="preserve">Wojewódzki Program przeciwdziałania przemocy w rodzinie dla województwa kujawsko-pomorskiego do roku 2026 </t>
  </si>
  <si>
    <r>
      <t>Przeciwdziałanie przemocy w rodzinie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</si>
  <si>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85231</t>
  </si>
  <si>
    <t>Pomoc obywatelom Ukrainy</t>
  </si>
  <si>
    <t>85311</t>
  </si>
  <si>
    <t xml:space="preserve">Dofinansowanie kosztów działalności Zakładów Aktywności Zawodowej </t>
  </si>
  <si>
    <r>
      <t>Budowanie niezależności i włączenia społecznego osób z niepełnosprawnościami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</si>
  <si>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85415</t>
  </si>
  <si>
    <t xml:space="preserve">Stypendia dla uczniów </t>
  </si>
  <si>
    <t>85509</t>
  </si>
  <si>
    <r>
      <t>Wspieranie działań z zakresu opieki adopcyjno-wychowawczej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</si>
  <si>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</si>
  <si>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</si>
  <si>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</si>
  <si>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</si>
  <si>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</si>
  <si>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92105</t>
  </si>
  <si>
    <r>
      <rPr>
        <sz val="10"/>
        <color indexed="8"/>
        <rFont val="Calibri"/>
        <family val="2"/>
        <charset val="238"/>
        <scheme val="minor"/>
      </rPr>
      <t>Bydgoski Festiwal Operowy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</si>
  <si>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Bydgoski Festiwal Muzyczny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</si>
  <si>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Festiwal Książki Obrazkowej dla dzieci "LiterObrazki"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</si>
  <si>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rPr>
        <sz val="10"/>
        <color indexed="8"/>
        <rFont val="Calibri"/>
        <family val="2"/>
        <charset val="238"/>
        <scheme val="minor"/>
      </rPr>
      <t>Zakupy inwestycyjne</t>
    </r>
    <r>
      <rPr>
        <i/>
        <sz val="10"/>
        <color indexed="8"/>
        <rFont val="Calibri"/>
        <family val="2"/>
        <charset val="238"/>
        <scheme val="minor"/>
      </rPr>
      <t xml:space="preserve">
Opera NOVA w Bydgoszczy</t>
    </r>
  </si>
  <si>
    <r>
      <t xml:space="preserve">Rozbudowa Opery Nova w Bydgoszczy o IV krąg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</si>
  <si>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instrumentów oraz akcesoriów dla muzyków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</si>
  <si>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Zakup systemu nagłośnienia i oświetlenia oraz urządzenia do wytwarzania dymu na potrzeby Sceny na Zapleczu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</si>
  <si>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</si>
  <si>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</si>
  <si>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Rozbudowa Kujawskiego Centrum Muzyki w miejscowości Wieniec koło Włocławka</t>
    </r>
    <r>
      <rPr>
        <b/>
        <i/>
        <sz val="10"/>
        <color indexed="8"/>
        <rFont val="Calibri"/>
        <family val="2"/>
        <charset val="238"/>
        <scheme val="minor"/>
      </rPr>
      <t xml:space="preserve"> 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</si>
  <si>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Rozszerzenie funkcjonalności teatralno-koncertowej poprzez rozbudowę i doposażenie dawnego budynku kinoteatru Grunwald</t>
    </r>
    <r>
      <rPr>
        <b/>
        <i/>
        <sz val="10"/>
        <color indexed="8"/>
        <rFont val="Calibri"/>
        <family val="2"/>
        <charset val="238"/>
        <scheme val="minor"/>
      </rPr>
      <t xml:space="preserve"> (IW)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</si>
  <si>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>Pałac Dąmbskich - zakupy inwestycyjne</t>
    </r>
    <r>
      <rPr>
        <b/>
        <i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 Teatr Muzyczny w Toruniu</t>
    </r>
  </si>
  <si>
    <r>
      <t xml:space="preserve">Rozbudowa Filharmonii Pomorskiej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Filharmonia Pomorska w Bydgoszczy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</si>
  <si>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</si>
  <si>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Kujawsko-Pomorskie Centrum Kultury w Bydgoszczy</t>
    </r>
  </si>
  <si>
    <r>
      <t xml:space="preserve">Badanie polskich strat wojennych - "Badania strat wojennych kolekcji prywatnej - pałac w Nawrze"
</t>
    </r>
    <r>
      <rPr>
        <i/>
        <sz val="10"/>
        <color indexed="8"/>
        <rFont val="Calibri"/>
        <family val="2"/>
        <charset val="238"/>
        <scheme val="minor"/>
      </rPr>
      <t>Kujawsko-Pomorskie Centrum Dziedzictwa w Toruniu</t>
    </r>
  </si>
  <si>
    <r>
      <rPr>
        <b/>
        <sz val="10"/>
        <color indexed="8"/>
        <rFont val="Calibri"/>
        <family val="2"/>
        <charset val="238"/>
        <scheme val="minor"/>
      </rPr>
      <t>zmiana nazwy zadania z:</t>
    </r>
    <r>
      <rPr>
        <sz val="10"/>
        <color indexed="8"/>
        <rFont val="Calibri"/>
        <family val="2"/>
        <charset val="238"/>
        <scheme val="minor"/>
      </rPr>
      <t xml:space="preserve">
Odbudowa (złożenie) obiektu - tzw. "Domu Heleny Grossówny" w nowej lokalizacji, remont obiektu oraz jego wyposażenie celem przystosowania go do nowej funkcji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b/>
        <sz val="10"/>
        <color indexed="8"/>
        <rFont val="Calibri"/>
        <family val="2"/>
        <charset val="238"/>
        <scheme val="minor"/>
      </rPr>
      <t>na:</t>
    </r>
    <r>
      <rPr>
        <sz val="10"/>
        <color indexed="8"/>
        <rFont val="Calibri"/>
        <family val="2"/>
        <charset val="238"/>
        <scheme val="minor"/>
      </rPr>
      <t xml:space="preserve">
Wzmocnienie potencjału endogenicznego regionu opartego na zasobach dziedzictwa kulturowego poprzez odbudowę oraz wyposażenie domu Heleny Grossówny w celu utworzenia miejsca popularyzacji wiedzy artystycznej i o artystach regionu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 xml:space="preserve">Kujawsko-Pomorskie Centrum Dziedzictwa w Toruniu
</t>
    </r>
  </si>
  <si>
    <r>
      <t xml:space="preserve">Zakupy inwestycyjne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</si>
  <si>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Zadanie remontowe - Prace zabezpieczające budynek XIX-wiecznego pałacu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</si>
  <si>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Zadanie remontowe - Remont elewacji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</si>
  <si>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 xml:space="preserve">Budowa przydomowej oczyszczalni ścieków na potrzeby Ośrodka Chopinowskiego w Szafrani - przygotowanie dokumentacji projektowej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</si>
  <si>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t>Zakupy inwestycyjne 
Pałac Lubostroń w Lubostroniu</t>
  </si>
  <si>
    <r>
      <t xml:space="preserve">Modernizacja budynku Oficyny Pałacowej - przygotowanie dokumentacji projektowej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</si>
  <si>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Modernizacja energetyczna zabytkowego budynku zwanego oficyną pałacową
</t>
    </r>
    <r>
      <rPr>
        <i/>
        <sz val="10"/>
        <color indexed="8"/>
        <rFont val="Calibri"/>
        <family val="2"/>
        <charset val="238"/>
        <scheme val="minor"/>
      </rPr>
      <t>Pałac Lubostroń w Lubostroniu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</si>
  <si>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Galeria i Ośrodek Plastycznej Twórczości Dziecka w Toruniu</t>
    </r>
  </si>
  <si>
    <r>
      <t xml:space="preserve">Wykonanie systemu oddymiania klatki schodowej w budynku Wojewódzkiej i Miejskiej Biblioteki Publicznej w Bydgoszczy przy ul. Stary Rynek 22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</si>
  <si>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Strefa Aktywnego Umysłu w bibliotece na os. Kapuściska (Program BBO)
</t>
    </r>
    <r>
      <rPr>
        <i/>
        <sz val="10"/>
        <color indexed="8"/>
        <rFont val="Calibri"/>
        <family val="2"/>
        <charset val="238"/>
        <scheme val="minor"/>
      </rPr>
      <t>Wojewódzka i Miejska Biblioteka Publiczna w Bydgoszczy</t>
    </r>
  </si>
  <si>
    <r>
      <t xml:space="preserve">Rozbudowa i dostosowanie budynku Wojewódzkiej Biblioteki Publicznej - Książnicy Kopernikańskiej w Toruniu do nowych funkcji użytkowych - </t>
    </r>
    <r>
      <rPr>
        <b/>
        <i/>
        <sz val="10"/>
        <color indexed="8"/>
        <rFont val="Calibri"/>
        <family val="2"/>
        <charset val="238"/>
        <scheme val="minor"/>
      </rPr>
      <t>IW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</si>
  <si>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Zakupy inwestycyjne 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</si>
  <si>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r>
      <t xml:space="preserve">Zakup wyposażenia na potrzeby Mediateki "Młyn Kultury"
</t>
    </r>
    <r>
      <rPr>
        <i/>
        <sz val="10"/>
        <color indexed="8"/>
        <rFont val="Calibri"/>
        <family val="2"/>
        <charset val="238"/>
        <scheme val="minor"/>
      </rPr>
      <t>Wojewódzka Biblioteka Publiczna - Książnica Kopernikańska w Toruniu</t>
    </r>
  </si>
  <si>
    <t>Dofinansowanie działalności bieżącej Muzeum Ziemi Pałuckiej w Żninie - wsparcie finansowe</t>
  </si>
  <si>
    <r>
      <t xml:space="preserve">Rekonstrukcja młyna wodnego w Kłóbce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</si>
  <si>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</si>
  <si>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Zadanie remontowe - Prace remontowe w Kujawsko-Dobrzyńskim Parku Etnograficznym w Kłóbce
</t>
    </r>
    <r>
      <rPr>
        <i/>
        <sz val="10"/>
        <color indexed="8"/>
        <rFont val="Calibri"/>
        <family val="2"/>
        <charset val="238"/>
        <scheme val="minor"/>
      </rPr>
      <t>Muzeum Ziemi Kujawskiej i Dobrzyńskiej we Włocławku</t>
    </r>
  </si>
  <si>
    <r>
      <t xml:space="preserve">Modernizacja budynku przy ul. Odrodzenia 4/6 w Toruniu - przygotowanie dokumentacji projektowej </t>
    </r>
    <r>
      <rPr>
        <b/>
        <i/>
        <sz val="10"/>
        <color indexed="8"/>
        <rFont val="Calibri"/>
        <family val="2"/>
        <charset val="238"/>
        <scheme val="minor"/>
      </rPr>
      <t>(IW)</t>
    </r>
    <r>
      <rPr>
        <b/>
        <sz val="10"/>
        <color indexed="8"/>
        <rFont val="Calibri"/>
        <family val="2"/>
        <charset val="238"/>
        <scheme val="minor"/>
      </rPr>
      <t xml:space="preserve">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</si>
  <si>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Zadanie remontowe - remonty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</si>
  <si>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r>
      <t xml:space="preserve">Zadanie remontowe - Remont elewacji oraz wejścia do budynku Arsenału
</t>
    </r>
    <r>
      <rPr>
        <i/>
        <sz val="10"/>
        <color indexed="8"/>
        <rFont val="Calibri"/>
        <family val="2"/>
        <charset val="238"/>
        <scheme val="minor"/>
      </rPr>
      <t>Muzeum Etnograficzne w Toruniu</t>
    </r>
  </si>
  <si>
    <t>Zadanie remontowe - remonty
Muzeum Archeologiczne w Biskupinie</t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</si>
  <si>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</si>
  <si>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</si>
  <si>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Upowszechnianie kultury</t>
  </si>
  <si>
    <t>Zadania w zakresie kultury - wkłady własne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</si>
  <si>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</si>
  <si>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r>
      <t xml:space="preserve">Organizacja Międzynarodowego Festiwalu Teatralnego "KONTAKT"
</t>
    </r>
    <r>
      <rPr>
        <i/>
        <sz val="10"/>
        <color indexed="8"/>
        <rFont val="Calibri"/>
        <family val="2"/>
        <charset val="238"/>
        <scheme val="minor"/>
      </rPr>
      <t>Teatr im. W. Horzycy w Toruniu</t>
    </r>
  </si>
  <si>
    <r>
      <t xml:space="preserve">Bydgoski Festiwal Operowy
</t>
    </r>
    <r>
      <rPr>
        <i/>
        <sz val="10"/>
        <color indexed="8"/>
        <rFont val="Calibri"/>
        <family val="2"/>
        <charset val="238"/>
        <scheme val="minor"/>
      </rPr>
      <t>Opera NOVA w Bydgoszczy</t>
    </r>
  </si>
  <si>
    <r>
      <t xml:space="preserve">Międzynarodowy Konkurs Pianistyczny im. Fryderyka Chopina dla Dzieci i Młodzieży w Szafarni 
</t>
    </r>
    <r>
      <rPr>
        <i/>
        <sz val="10"/>
        <color indexed="8"/>
        <rFont val="Calibri"/>
        <family val="2"/>
        <charset val="238"/>
        <scheme val="minor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</si>
  <si>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</si>
  <si>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r>
      <t>Programy Sportu Powszechnego -</t>
    </r>
    <r>
      <rPr>
        <b/>
        <i/>
        <sz val="10"/>
        <color indexed="8"/>
        <rFont val="Calibri"/>
        <family val="2"/>
        <charset val="238"/>
        <scheme val="minor"/>
      </rPr>
      <t xml:space="preserve"> (GRANTY)</t>
    </r>
  </si>
  <si>
    <t>Szkolenie dzieci i młodzieży w klubach sportowych</t>
  </si>
  <si>
    <t>Stypendia sportowe</t>
  </si>
  <si>
    <r>
      <t xml:space="preserve">Mała architektura i budowa infrastruktury sportowej przy obiektach edukacyjnych - </t>
    </r>
    <r>
      <rPr>
        <b/>
        <i/>
        <sz val="10"/>
        <color indexed="8"/>
        <rFont val="Calibri"/>
        <family val="2"/>
        <charset val="238"/>
        <scheme val="minor"/>
      </rPr>
      <t>wsparcie finansowe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</si>
  <si>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</si>
  <si>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</si>
  <si>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</si>
  <si>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</si>
  <si>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</si>
  <si>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</si>
  <si>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</si>
  <si>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</t>
  </si>
  <si>
    <t xml:space="preserve">                                                                                 </t>
  </si>
  <si>
    <t xml:space="preserve">                                                                                                </t>
  </si>
  <si>
    <r>
      <t xml:space="preserve">W załączniku nr 14 </t>
    </r>
    <r>
      <rPr>
        <b/>
        <sz val="10"/>
        <rFont val="Calibri"/>
        <family val="2"/>
        <charset val="238"/>
        <scheme val="minor"/>
      </rPr>
      <t>"Dochody i wydatki na zadania realizowane w drodze umów i porozumień między jednostkami samorządu terytorialnego. Plan na 2023 rok"</t>
    </r>
    <r>
      <rPr>
        <sz val="10"/>
        <rFont val="Calibri"/>
        <family val="2"/>
        <charset val="238"/>
        <scheme val="minor"/>
      </rPr>
      <t xml:space="preserve"> do uchwały LII/701/22 Sejmiku Województwa Kujawsko-Pomorskiego z dnia 19 grudnia 2022 r. w sprawie budżetu województwa na rok 2023 (z poźn. zm.), wprowadza się następujące zmiany:</t>
    </r>
  </si>
  <si>
    <t>Dochody od JST</t>
  </si>
  <si>
    <t>Wydatki ogółem</t>
  </si>
  <si>
    <t>Jednostka Samorządu Terytorialnego</t>
  </si>
  <si>
    <t xml:space="preserve"> Rodzaj zadania</t>
  </si>
  <si>
    <t>Gmina Jeżewo</t>
  </si>
  <si>
    <t>Rozbudowa drogi wojewódzkiej Nr 272 od skrzyżowania z drogą wojewódzką Nr 239, drogą powiatową Nr 1046C do ul. Szkolnej w Laskowicach na odcinku ok. 990 mb</t>
  </si>
  <si>
    <t>Gmina Osielsko</t>
  </si>
  <si>
    <t>Rozbudowa drogi wojewódzkiej nr 244 Kamieniec-Strzelce Dolne, m. Żołędowo, ul. Jastrzębia od km 30+068 do km 33+342, dł. 3,274 km</t>
  </si>
  <si>
    <t>Powiat Rypiński
Gmina Miasta Rypin
Gmina Rypin</t>
  </si>
  <si>
    <t>Powiat Brodnicki
Gmina Miasto Brodnica
Gmina Brodnica</t>
  </si>
  <si>
    <t>Wykonanie aktualizacji dokumentacji technicznej dla zadania pn. "Budowa obwodnicy miasta Brodnicy"</t>
  </si>
  <si>
    <t>Powiat Golubsko-Dobrzyński
Gmina Miasto Golub-Dobrzyń
Gmina Golub-Dobrzyń</t>
  </si>
  <si>
    <t>Gmina Łabiszyn</t>
  </si>
  <si>
    <t xml:space="preserve">Roboty dodatkowe i uzupełniające związane z realizacją inwestycji drogowych w ramach grupy I </t>
  </si>
  <si>
    <t>Powiat Golubsko-Dobrzyński
Gmina Miasto Golub-Dobrzyń</t>
  </si>
  <si>
    <t>Powiat Toruński
Gmina Lubicz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</si>
  <si>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</si>
  <si>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Wielka Nieszawka</t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</si>
  <si>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Calibri"/>
        <family val="2"/>
        <charset val="238"/>
        <scheme val="minor"/>
      </rPr>
      <t>RPO, Dz.3.4</t>
    </r>
  </si>
  <si>
    <t>Powiat Toruński
Gmina Chełmża
Gmina Kowalewo Pomorskie</t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</si>
  <si>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Calibri"/>
        <family val="2"/>
        <charset val="238"/>
        <scheme val="minor"/>
      </rPr>
      <t>RPO, Dz.3.5.2</t>
    </r>
  </si>
  <si>
    <t>Powiat Toruński
Powiat Bydgoski
Gmina Zławieś Wielka 
Gmina Solec Kujawski</t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</si>
  <si>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Calibri"/>
        <family val="2"/>
        <charset val="238"/>
        <scheme val="minor"/>
      </rPr>
      <t>RPO, Dz.5.1</t>
    </r>
  </si>
  <si>
    <t>Gmina Łabiszyn
Gmina Nowa Wieś Wielka</t>
  </si>
  <si>
    <r>
      <t>Przebudowa wraz z rozbudową drogi wojewódzkiej Nr 254 Brzoza-Łabiszyn-Barcin-Mogilno-Wylatowo (odcinek Brzoza-Barcin). Odcinek I od km 0+069 do km 13+280 -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</si>
  <si>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>Gmina Łabiszyn
Gmina Barcin</t>
  </si>
  <si>
    <r>
      <t>Przebudowa wraz z rozbudową drogi wojewódzkiej Nr 254 Brzoza-Łabiszyn-Barcin-Mogilno-Wylatowo (odcinek Brzoza-Barcin). Odcinek II od km 13+280 do km 22+400 -</t>
    </r>
    <r>
      <rPr>
        <b/>
        <i/>
        <sz val="10"/>
        <rFont val="Calibri"/>
        <family val="2"/>
        <charset val="238"/>
        <scheme val="minor"/>
      </rPr>
      <t xml:space="preserve"> RPO, Dz.5.1</t>
    </r>
  </si>
  <si>
    <t xml:space="preserve">Miasto Wąbrzeźno
Gmina Lisewo
Gmina Płużnica
Gmina Ryńsk
Gmina Stolno
</t>
  </si>
  <si>
    <r>
      <t xml:space="preserve">Rozbudowa drogi wojewódzkiej Nr 548 Stolno-Wąbrzeźno od km 0+005 do km 29+619 z wyłączeniem węzła autostradowego w m. Lisewo od km 14+144 do km 15+146 - </t>
    </r>
    <r>
      <rPr>
        <b/>
        <i/>
        <sz val="10"/>
        <rFont val="Calibri"/>
        <family val="2"/>
        <charset val="238"/>
        <scheme val="minor"/>
      </rPr>
      <t>RPO, Dz.5.1</t>
    </r>
  </si>
  <si>
    <t>Gminy
Powiaty</t>
  </si>
  <si>
    <r>
      <t xml:space="preserve">Infostrada Kujaw i Pomorza 2.0 - </t>
    </r>
    <r>
      <rPr>
        <b/>
        <i/>
        <sz val="10"/>
        <rFont val="Calibri"/>
        <family val="2"/>
        <charset val="238"/>
        <scheme val="minor"/>
      </rPr>
      <t>RPO, Dz.2.1</t>
    </r>
  </si>
  <si>
    <t>Gminy</t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</si>
  <si>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</si>
  <si>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Expressway - promocja terenów inwestycyjnych - </t>
    </r>
    <r>
      <rPr>
        <b/>
        <i/>
        <sz val="10"/>
        <rFont val="Calibri"/>
        <family val="2"/>
        <charset val="238"/>
        <scheme val="minor"/>
      </rPr>
      <t>RPO, Dz.1.5.2</t>
    </r>
  </si>
  <si>
    <r>
      <t xml:space="preserve">Dokształcanie uczniów
</t>
    </r>
    <r>
      <rPr>
        <i/>
        <sz val="10"/>
        <rFont val="Calibri"/>
        <family val="2"/>
        <charset val="238"/>
        <scheme val="minor"/>
      </rPr>
      <t>Kujawsko-Pomorskie Centrum Kształcenia Zawodowego w Bydgoszczy</t>
    </r>
  </si>
  <si>
    <t>Wojewódzki program przeciwdziałania przemocy w rodzinie dla województwa kujawsko-pomorskiego do roku 2026</t>
  </si>
  <si>
    <t>92105
92195</t>
  </si>
  <si>
    <t>Miasto Bydgoszcz</t>
  </si>
  <si>
    <t>Bydgoski Festiwal Operowy</t>
  </si>
  <si>
    <t>Bydgoski Festiwal Muzyczny</t>
  </si>
  <si>
    <t>92105
92116</t>
  </si>
  <si>
    <t>Festiwal Książki Obrazkowej dla Dzieci "LiterObrazki"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</si>
  <si>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</si>
  <si>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</si>
  <si>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</si>
  <si>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Wykonanie systemu oddymiana klatki schodowej w budynku Wojewódzkiej i Miejskiej Biblioteki Publicznej w Bydgoszczy przy ul. Stary Rynek 22</t>
  </si>
  <si>
    <t>Miasto Toruń</t>
  </si>
  <si>
    <t>Dofinansowanie działalności statutowej Wojewódzkiej Biblioteki Publicznej - Książnicy Kopernikańskiej w Toruniu</t>
  </si>
  <si>
    <t>RPO - Regionalny Program Operacyjny Województwa Kujawsko-Pomorskiego</t>
  </si>
  <si>
    <t>a - plan przed zmianą</t>
  </si>
  <si>
    <t>b - zmiana</t>
  </si>
  <si>
    <t>c - plan po zmianie</t>
  </si>
  <si>
    <t>Załącznik nr 9 do uchwały Nr   /    /23</t>
  </si>
  <si>
    <t xml:space="preserve">Nr       /      /23 Sejmiku Województwa </t>
  </si>
  <si>
    <r>
      <t xml:space="preserve">W załączniku nr 11 </t>
    </r>
    <r>
      <rPr>
        <b/>
        <sz val="10"/>
        <rFont val="Calibri"/>
        <family val="2"/>
        <charset val="238"/>
        <scheme val="minor"/>
      </rPr>
      <t>"Dochody i wydatki na zadania związane ze szczególnymi zasadami wykonywania budżetu wynikające z odrębnych ustaw. Plan na 2023 rok"</t>
    </r>
    <r>
      <rPr>
        <sz val="10"/>
        <rFont val="Calibri"/>
        <family val="2"/>
        <charset val="238"/>
        <scheme val="minor"/>
      </rPr>
      <t xml:space="preserve"> do uchwały Nr LII/701/22 Sejmiku Województwa Kujawsko-Pomorskiego z dnia 19 grudnia 2022 r. w sprawie budżetu wojewodztwa na rok 2023 (z późn. zm.), wprowadza się następujące zmiany: </t>
    </r>
  </si>
  <si>
    <t>rozdział/
paragraf</t>
  </si>
  <si>
    <t xml:space="preserve">Wyszczególnienie </t>
  </si>
  <si>
    <t xml:space="preserve">Plan  
przed zmianą </t>
  </si>
  <si>
    <t>Zwiększenia</t>
  </si>
  <si>
    <t xml:space="preserve">Zmniejszenia </t>
  </si>
  <si>
    <t>Plan 
po zmianie</t>
  </si>
  <si>
    <t>ustawa z dnia 3 lutego 1995 r. o ochronie gruntów rolnych i leśnych</t>
  </si>
  <si>
    <t>Opłaty związane z wyłączeniem z produkcji gruntów rolnych</t>
  </si>
  <si>
    <t>0690</t>
  </si>
  <si>
    <t>Wpływy z różnych opłat</t>
  </si>
  <si>
    <t>0910</t>
  </si>
  <si>
    <t>Wpływy z odsetek od nieterminowych wpłat z tytułu podatków i opłat</t>
  </si>
  <si>
    <t>Koszty postępowania sądowego i prokuratorskiego</t>
  </si>
  <si>
    <t>Szkolenia pracowników niebędących członkami korpusu służby cywilnej</t>
  </si>
  <si>
    <t>Dotacja celowa z budżetu na finansowanie lub dofinansowanie kosztów realizacji inwestycji i zakupów inwestycyjnych jednostek niezaliczanych do sektora finansów publicznych</t>
  </si>
  <si>
    <t>ustawa z dnia 16 grudnia 2005 r. o Funduszu Kolejowym</t>
  </si>
  <si>
    <t>Środki z Funduszu Kolejowego</t>
  </si>
  <si>
    <t>6260</t>
  </si>
  <si>
    <t>6290</t>
  </si>
  <si>
    <t>Środki na dofinansowanie własnych inwestycji gmin, powiatów (związków gmin, zwiazków powiatowo-gminnych, związków powiatów), samorządów województw, pozyskane z innych źródeł</t>
  </si>
  <si>
    <t>ustawa z dnia 23 października 2018 r. o Rządowym Funduszu Rozwoju Dróg</t>
  </si>
  <si>
    <t>Środki z Rządowego Funduszu Rozwoju Dróg</t>
  </si>
  <si>
    <t>Przygotowanie i realizacja zadań w ramach Rządowego Funduszu Rozwoju Dróg (przebudowa dróg wojewódzkich o znaczeniu obronnym)</t>
  </si>
  <si>
    <t xml:space="preserve">ustawa z dnia 26 października 1982 r. o wychowaniu w trzeźwości i przeciwdziałaniu alkoholizmowi </t>
  </si>
  <si>
    <t>Wpływy z opłat za zezwolenia na sprzedaż alkoholu</t>
  </si>
  <si>
    <t>0480</t>
  </si>
  <si>
    <t>Wpływy z opłat za zezwolenia na sprzedaż napojów alkoholowych</t>
  </si>
  <si>
    <t>Przeciwdziałanie narkomanii</t>
  </si>
  <si>
    <t>Nagrody konkursowe</t>
  </si>
  <si>
    <t>GRANTY-Przeciwdziałanie narkomanii w woj. kujawsko-pomorskim</t>
  </si>
  <si>
    <t>Dotacja celowa z budżetu jednostki samorządu terytorialnego, udzielone w trybie art. 221 ustawy, na finansowanie lub dofinansowanie zadań zleconych do realizacji organizacjom
prowadzącym działalność pożytku publicznego</t>
  </si>
  <si>
    <t>GRANTY-Aktywizacja środowisk wiejskich w zakresie rozwiazywania problemów alkoholowych, narkomanii i uzależnień</t>
  </si>
  <si>
    <t>GRANTY-Rozwiązywanie problemów alkoholowych w woj. kujawsko-pomorskim</t>
  </si>
  <si>
    <t>WOTUiW w Toruniu - Podniesienie funkcjonalności WOTUiW w Toruniu</t>
  </si>
  <si>
    <t>WOTUiW w Toruniu - Opracowanie dokumentacji inwestycyjnej</t>
  </si>
  <si>
    <t>ustawa z dnia 27 sierpnia 1997 r. o rehabilitacji zawodowej i społecznej oraz zatrudnianiu osób niepełnosprawnych</t>
  </si>
  <si>
    <t>Odpis od środków przyznanych z PFRON</t>
  </si>
  <si>
    <t>Obsługa zadań finansowanych ze środków PFRON</t>
  </si>
  <si>
    <t>ustawa z dnia 27 kwietnia 2001 r. Prawo ochrony środowiska</t>
  </si>
  <si>
    <t>Odpis z tytułu wpłat za korzystanie ze środowiska</t>
  </si>
  <si>
    <t>Obsługa opłat środowiskowych</t>
  </si>
  <si>
    <t xml:space="preserve">ustawa z dnia 13 czerwca 2013 r. o gospodarce opakowaniami i odpadami opakowaniowymi </t>
  </si>
  <si>
    <t>Odpis od opłaty produktowej wynikającej z ustawy o gospodarce opakowaniami i odpadami opakowaniowymi (opłata produktowa za opakowania)</t>
  </si>
  <si>
    <t>0400</t>
  </si>
  <si>
    <t>Wpływy z opłaty produktowej</t>
  </si>
  <si>
    <t>Realizacja ustawy o gospodarce opakowaniami i odpadami opakowaniowymi (opłata produktowa za opakowania)</t>
  </si>
  <si>
    <t>Odpis od opłaty recyklingowej od nabywającego torbę na zakupy z tworzywa sztucznego</t>
  </si>
  <si>
    <t>0240</t>
  </si>
  <si>
    <t>Wpływy z opłaty recyklingowej</t>
  </si>
  <si>
    <t>Obsługa opłaty recyklingowej od nabywającego torbę na zakupy z tworzywa sztucznego</t>
  </si>
  <si>
    <t xml:space="preserve">ustawa z dnia 11 maja 2001 r. o obowiązkach przedsiębiorcy w zakresie gospodarowania niektórymi odpadami oraz o opłacie produktowej </t>
  </si>
  <si>
    <t>Odpis od opłaty produktowej wynikające z ustawy o obowiązkach przedsiębiorców w zakresie gospodarowania niektórymi odpadami oraz o opłacie produktowej (opłata produktowa za oleje i opony)</t>
  </si>
  <si>
    <t>Realizacja ustawy o obowiązkach przedsiębiorców w zakresie gospodarowania niektórymi odpadami oraz o opłacie produktowej (opłata produktowa za oleje i opony)</t>
  </si>
  <si>
    <t xml:space="preserve">ustawa z dnia 24 kwietnia 2009 r. o bateriach i akumulatorach </t>
  </si>
  <si>
    <t>Odpis od dochodów związanych z gromadzeniem środków z tytułu wprowadzania do obrotu baterii i akumulatorów</t>
  </si>
  <si>
    <t>Obsługa opłat związanych z gromadzeniem środków z tytułu wprowadzania do obrotu baterii i akumulatorów</t>
  </si>
  <si>
    <t xml:space="preserve">ustawa z dnia 20 stycznia 2005 r. o recyklingu pojazdów wycofanych z eksploatacji </t>
  </si>
  <si>
    <t>Odpis z tytułu opłat wynikających z ustawy o recyklingu pojazdów wycofanych z eksploatacji</t>
  </si>
  <si>
    <t>Realizacja ustawy o recyklingu pojazdów wycofanych z eksploatacji</t>
  </si>
  <si>
    <t>ustawa z dnia 11 września 2015 r. o zużytym sprzęcie elektrycznym i elektronicznym</t>
  </si>
  <si>
    <t>Odpis z tytułu opłat wynikających z ustawy o zużytym sprzęcie elektrycznym i elektronicznym</t>
  </si>
  <si>
    <t>Realizacja ustawy o zużytym sprzęcie elektrycznym i elektronicznym</t>
  </si>
  <si>
    <t xml:space="preserve">ustawa z dnia 14 grudnia 2012 r. o odpadach 
</t>
  </si>
  <si>
    <t>Odpis od wpływów z opłat rejestrowych i opłat rocznych</t>
  </si>
  <si>
    <t>Obsługa opłaty rejestrowej i opłaty rocznej</t>
  </si>
  <si>
    <t>ustawa z dnia 12 marca 2022 r. o pomocy obywatelom Ukrainy w związku z konfliktem zbrojnym na terytorium tego państwa</t>
  </si>
  <si>
    <t>Środki z Funduszu Pomocy</t>
  </si>
  <si>
    <t>2100</t>
  </si>
  <si>
    <t>Środki z Funduszu Pomocy na finansowanie lub dofinansowanie zadań bieżących w zakresie pomocy obywatelom Ukrainy</t>
  </si>
  <si>
    <t xml:space="preserve">Fundusz Pomocy </t>
  </si>
  <si>
    <t>Ogółem:</t>
  </si>
  <si>
    <t>Załącznik nr 10  do uchwały</t>
  </si>
  <si>
    <t xml:space="preserve">z dnia     .02.2023 r. </t>
  </si>
  <si>
    <t xml:space="preserve">Sejmiku Województwa z dnia    .02.2023 r.          </t>
  </si>
  <si>
    <t>Załącznik nr 11 do uchwały Nr    /    /23</t>
  </si>
  <si>
    <t>Jednostka</t>
  </si>
  <si>
    <t>Stan środków pieniężnych na początek okresu</t>
  </si>
  <si>
    <t>Stan środków pieniężnych na koniec 
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</si>
  <si>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</si>
  <si>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</si>
  <si>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</si>
  <si>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</si>
  <si>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</si>
  <si>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</si>
  <si>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</si>
  <si>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w Toruniu </t>
  </si>
  <si>
    <t>Kujawsko-Pomorskie Centrum Edukacji Nauczycieli w Bydgoszczy</t>
  </si>
  <si>
    <t>Kujawsko-Pomorskie Centrum Edukacji Nauczycieli w Toruniu</t>
  </si>
  <si>
    <t>Kujawsko-Pomorskie Centrum Kształcenia Zawodowego w Bydgoszczy</t>
  </si>
  <si>
    <t>8.</t>
  </si>
  <si>
    <t>Kujawsko-Pomorski Specjalny Ośrodek Szkolno-Wychowawczy 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</si>
  <si>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</si>
  <si>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</si>
  <si>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</si>
  <si>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</si>
  <si>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</si>
  <si>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w Bydgoszczy</t>
  </si>
  <si>
    <t>12.</t>
  </si>
  <si>
    <t>Zespół Szkół Nr 33 Specjalnych dla Dzieci i Młodzieży Przewlekle Chorej w Bydgoszczy</t>
  </si>
  <si>
    <t>a - plan na 2023 r.</t>
  </si>
  <si>
    <t>b - zmiany</t>
  </si>
  <si>
    <t>Załącznik nr 12 do uchwały</t>
  </si>
  <si>
    <r>
      <t>W załączniku nr 15</t>
    </r>
    <r>
      <rPr>
        <b/>
        <sz val="10"/>
        <rFont val="Calibri"/>
        <family val="2"/>
        <charset val="238"/>
        <scheme val="minor"/>
      </rPr>
      <t xml:space="preserve"> "Dochody gromadzone na wydzielonych rachunkach oraz wydatki nimi finansowane. Plan na 2023 rok"</t>
    </r>
    <r>
      <rPr>
        <sz val="10"/>
        <rFont val="Calibri"/>
        <family val="2"/>
        <charset val="238"/>
        <scheme val="minor"/>
      </rPr>
      <t xml:space="preserve"> do uchwały Nr LII/701/22 Sejmiku Województwa Kujawsko-Pomorskiego z dnia 19 grudnia 2022 r. w sprawie budżetu województwa na rok 2023 (z poźn. zm.), wprowadza się następujące zmiany:</t>
    </r>
  </si>
  <si>
    <r>
      <rPr>
        <sz val="16"/>
        <rFont val="Calibri"/>
        <family val="2"/>
        <charset val="238"/>
        <scheme val="minor"/>
      </rPr>
      <t>W załączniku nr 6 pn</t>
    </r>
    <r>
      <rPr>
        <b/>
        <sz val="16"/>
        <rFont val="Calibri"/>
        <family val="2"/>
        <charset val="238"/>
        <scheme val="minor"/>
      </rPr>
      <t xml:space="preserve">. "Projekty i działania realizowane w ramach Regionalnego Programu Operacyjnego Województwa Kujawsko-Pomorskiego 2014-2020. Plan na 2023 rok" </t>
    </r>
    <r>
      <rPr>
        <sz val="16"/>
        <rFont val="Calibri"/>
        <family val="2"/>
        <charset val="238"/>
        <scheme val="minor"/>
      </rPr>
      <t xml:space="preserve">do uchwały Nr LII/701/22 Sejmiku Województwa Kujawsko-Pomorskiego z dnia 19 grudnia 2022 r. w sprawie budżetu województwa na rok 2023(z późn.zm.), wprowadza się następujące zmiany: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</si>
</sst>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 PL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3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Times New Roman CE"/>
      <family val="1"/>
      <charset val="238"/>
    </font>
    <font>
      <sz val="10"/>
      <color indexed="8"/>
      <name val="Calibri"/>
      <family val="2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Calibri"/>
      <family val="2"/>
      <charset val="238"/>
      <scheme val="minor"/>
    </font>
    <font>
      <b/>
      <i/>
      <sz val="11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1"/>
      <name val="Times New Roman CE"/>
      <charset val="238"/>
    </font>
    <font>
      <i/>
      <sz val="11"/>
      <name val="Calibri"/>
      <family val="2"/>
      <charset val="238"/>
      <scheme val="minor"/>
    </font>
    <font>
      <i/>
      <sz val="11"/>
      <name val="Times New Roman CE"/>
      <charset val="238"/>
    </font>
    <font>
      <sz val="11"/>
      <name val="Calibri"/>
      <family val="2"/>
      <charset val="238"/>
      <scheme val="minor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u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9"/>
      <name val="Times New Roman CE"/>
      <family val="1"/>
      <charset val="238"/>
    </font>
    <font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family val="2"/>
      <charset val="238"/>
    </font>
    <font>
      <u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4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6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0" borderId="0"/>
    <xf numFmtId="0" fontId="58" fillId="0" borderId="0"/>
    <xf numFmtId="0" fontId="6" fillId="0" borderId="0"/>
    <xf numFmtId="0" fontId="58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1" fillId="0" borderId="0"/>
    <xf numFmtId="0" fontId="8" fillId="0" borderId="0"/>
    <xf numFmtId="0" fontId="29" fillId="0" borderId="0"/>
    <xf numFmtId="0" fontId="6" fillId="0" borderId="0"/>
    <xf numFmtId="0" fontId="6" fillId="0" borderId="0"/>
  </cellStyleXfs>
  <cellXfs count="1246">
    <xf numFmtId="0" fontId="0" fillId="0" borderId="0" xfId="0"/>
    <xf numFmtId="49" fontId="11" fillId="0" borderId="0" xfId="10" applyNumberFormat="1" applyFont="1" applyAlignment="1">
      <alignment horizontal="center" vertical="center"/>
    </xf>
    <xf numFmtId="49" fontId="12" fillId="0" borderId="0" xfId="10" applyNumberFormat="1" applyFont="1" applyAlignment="1">
      <alignment horizontal="center" vertical="center" wrapText="1"/>
    </xf>
    <xf numFmtId="0" fontId="11" fillId="0" borderId="0" xfId="10" applyFont="1" applyAlignment="1">
      <alignment vertical="center"/>
    </xf>
    <xf numFmtId="0" fontId="12" fillId="0" borderId="0" xfId="10" applyFont="1" applyAlignment="1">
      <alignment vertical="center"/>
    </xf>
    <xf numFmtId="0" fontId="12" fillId="0" borderId="0" xfId="10" applyFont="1" applyAlignment="1">
      <alignment horizontal="center" vertical="center"/>
    </xf>
    <xf numFmtId="2" fontId="12" fillId="0" borderId="0" xfId="10" applyNumberFormat="1" applyFont="1" applyAlignment="1">
      <alignment horizontal="center" vertical="center"/>
    </xf>
    <xf numFmtId="2" fontId="11" fillId="0" borderId="0" xfId="10" applyNumberFormat="1" applyFont="1" applyAlignment="1">
      <alignment horizontal="center" vertical="center" wrapText="1"/>
    </xf>
    <xf numFmtId="2" fontId="12" fillId="0" borderId="3" xfId="10" applyNumberFormat="1" applyFont="1" applyBorder="1" applyAlignment="1">
      <alignment horizontal="center" vertical="center" wrapText="1"/>
    </xf>
    <xf numFmtId="2" fontId="12" fillId="0" borderId="4" xfId="10" applyNumberFormat="1" applyFont="1" applyBorder="1" applyAlignment="1">
      <alignment horizontal="center" vertical="center" wrapText="1"/>
    </xf>
    <xf numFmtId="49" fontId="14" fillId="0" borderId="5" xfId="10" applyNumberFormat="1" applyFont="1" applyBorder="1" applyAlignment="1">
      <alignment horizontal="center" vertical="center" wrapText="1"/>
    </xf>
    <xf numFmtId="49" fontId="13" fillId="0" borderId="3" xfId="10" applyNumberFormat="1" applyFont="1" applyBorder="1" applyAlignment="1">
      <alignment horizontal="center" vertical="center" wrapText="1"/>
    </xf>
    <xf numFmtId="49" fontId="13" fillId="0" borderId="5" xfId="10" applyNumberFormat="1" applyFont="1" applyBorder="1" applyAlignment="1">
      <alignment horizontal="center" vertical="center" wrapText="1"/>
    </xf>
    <xf numFmtId="49" fontId="13" fillId="0" borderId="4" xfId="10" applyNumberFormat="1" applyFont="1" applyBorder="1" applyAlignment="1">
      <alignment horizontal="center" vertical="center" wrapText="1"/>
    </xf>
    <xf numFmtId="49" fontId="13" fillId="0" borderId="0" xfId="10" applyNumberFormat="1" applyFont="1" applyAlignment="1">
      <alignment horizontal="center" vertical="center" wrapText="1"/>
    </xf>
    <xf numFmtId="49" fontId="15" fillId="0" borderId="6" xfId="10" applyNumberFormat="1" applyFont="1" applyBorder="1" applyAlignment="1">
      <alignment horizontal="center" vertical="center" wrapText="1"/>
    </xf>
    <xf numFmtId="49" fontId="16" fillId="0" borderId="6" xfId="10" applyNumberFormat="1" applyFont="1" applyBorder="1" applyAlignment="1">
      <alignment horizontal="center" vertical="center" wrapText="1"/>
    </xf>
    <xf numFmtId="49" fontId="13" fillId="0" borderId="6" xfId="10" applyNumberFormat="1" applyFont="1" applyBorder="1" applyAlignment="1">
      <alignment horizontal="center" vertical="center" wrapText="1"/>
    </xf>
    <xf numFmtId="49" fontId="13" fillId="0" borderId="7" xfId="10" applyNumberFormat="1" applyFont="1" applyBorder="1" applyAlignment="1">
      <alignment horizontal="center" vertical="center" wrapText="1"/>
    </xf>
    <xf numFmtId="3" fontId="12" fillId="0" borderId="0" xfId="10" applyNumberFormat="1" applyFont="1" applyAlignment="1">
      <alignment horizontal="center" vertical="center" wrapText="1"/>
    </xf>
    <xf numFmtId="4" fontId="12" fillId="0" borderId="0" xfId="10" applyNumberFormat="1" applyFont="1" applyAlignment="1">
      <alignment horizontal="center" vertical="center" wrapText="1"/>
    </xf>
    <xf numFmtId="3" fontId="12" fillId="0" borderId="3" xfId="10" applyNumberFormat="1" applyFont="1" applyBorder="1" applyAlignment="1">
      <alignment horizontal="center" vertical="center" wrapText="1"/>
    </xf>
    <xf numFmtId="3" fontId="12" fillId="0" borderId="0" xfId="10" applyNumberFormat="1" applyFont="1" applyAlignment="1">
      <alignment vertical="center" wrapText="1"/>
    </xf>
    <xf numFmtId="4" fontId="12" fillId="0" borderId="0" xfId="10" applyNumberFormat="1" applyFont="1" applyAlignment="1">
      <alignment vertical="center" wrapText="1"/>
    </xf>
    <xf numFmtId="3" fontId="12" fillId="0" borderId="10" xfId="10" applyNumberFormat="1" applyFont="1" applyBorder="1" applyAlignment="1">
      <alignment horizontal="left" vertical="center" wrapText="1"/>
    </xf>
    <xf numFmtId="3" fontId="12" fillId="0" borderId="6" xfId="10" applyNumberFormat="1" applyFont="1" applyBorder="1" applyAlignment="1">
      <alignment horizontal="left" vertical="center" wrapText="1"/>
    </xf>
    <xf numFmtId="4" fontId="11" fillId="0" borderId="0" xfId="10" applyNumberFormat="1" applyFont="1" applyAlignment="1">
      <alignment vertical="center"/>
    </xf>
    <xf numFmtId="49" fontId="12" fillId="0" borderId="10" xfId="10" applyNumberFormat="1" applyFont="1" applyBorder="1" applyAlignment="1">
      <alignment horizontal="left" vertical="center" wrapText="1"/>
    </xf>
    <xf numFmtId="49" fontId="12" fillId="0" borderId="10" xfId="10" applyNumberFormat="1" applyFont="1" applyBorder="1" applyAlignment="1">
      <alignment vertical="center"/>
    </xf>
    <xf numFmtId="49" fontId="12" fillId="0" borderId="6" xfId="10" applyNumberFormat="1" applyFont="1" applyBorder="1" applyAlignment="1">
      <alignment horizontal="center" vertical="center"/>
    </xf>
    <xf numFmtId="49" fontId="12" fillId="0" borderId="10" xfId="10" applyNumberFormat="1" applyFont="1" applyBorder="1" applyAlignment="1">
      <alignment horizontal="center" vertical="center"/>
    </xf>
    <xf numFmtId="49" fontId="12" fillId="0" borderId="6" xfId="10" applyNumberFormat="1" applyFont="1" applyBorder="1" applyAlignment="1">
      <alignment horizontal="left" vertical="center" wrapText="1"/>
    </xf>
    <xf numFmtId="3" fontId="18" fillId="0" borderId="0" xfId="10" applyNumberFormat="1" applyFont="1" applyAlignment="1">
      <alignment horizontal="center" vertical="center" wrapText="1"/>
    </xf>
    <xf numFmtId="49" fontId="12" fillId="0" borderId="5" xfId="10" applyNumberFormat="1" applyFont="1" applyBorder="1" applyAlignment="1">
      <alignment horizontal="center" vertical="center"/>
    </xf>
    <xf numFmtId="49" fontId="19" fillId="0" borderId="0" xfId="10" applyNumberFormat="1" applyFont="1" applyAlignment="1">
      <alignment horizontal="center" vertical="center"/>
    </xf>
    <xf numFmtId="49" fontId="12" fillId="0" borderId="0" xfId="10" applyNumberFormat="1" applyFont="1" applyAlignment="1">
      <alignment horizontal="right" vertical="center"/>
    </xf>
    <xf numFmtId="49" fontId="12" fillId="0" borderId="0" xfId="10" applyNumberFormat="1" applyFont="1" applyAlignment="1">
      <alignment horizontal="left" vertical="center"/>
    </xf>
    <xf numFmtId="49" fontId="12" fillId="0" borderId="0" xfId="1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wrapText="1"/>
    </xf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wrapText="1"/>
    </xf>
    <xf numFmtId="49" fontId="20" fillId="0" borderId="3" xfId="0" applyNumberFormat="1" applyFont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49" fontId="13" fillId="0" borderId="14" xfId="10" applyNumberFormat="1" applyFont="1" applyBorder="1" applyAlignment="1">
      <alignment horizontal="center" vertical="center" wrapText="1"/>
    </xf>
    <xf numFmtId="49" fontId="12" fillId="0" borderId="5" xfId="10" applyNumberFormat="1" applyFont="1" applyBorder="1" applyAlignment="1">
      <alignment horizontal="center" vertical="center" wrapText="1"/>
    </xf>
    <xf numFmtId="49" fontId="12" fillId="0" borderId="14" xfId="10" applyNumberFormat="1" applyFont="1" applyBorder="1" applyAlignment="1">
      <alignment horizontal="center" vertical="center" wrapText="1"/>
    </xf>
    <xf numFmtId="49" fontId="12" fillId="0" borderId="5" xfId="10" applyNumberFormat="1" applyFont="1" applyBorder="1" applyAlignment="1">
      <alignment vertical="center"/>
    </xf>
    <xf numFmtId="49" fontId="12" fillId="0" borderId="14" xfId="10" applyNumberFormat="1" applyFont="1" applyBorder="1" applyAlignment="1">
      <alignment horizontal="center" vertical="center"/>
    </xf>
    <xf numFmtId="49" fontId="11" fillId="0" borderId="1" xfId="1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top" wrapText="1"/>
    </xf>
    <xf numFmtId="49" fontId="19" fillId="0" borderId="0" xfId="10" applyNumberFormat="1" applyFont="1" applyAlignment="1">
      <alignment horizontal="right" vertical="center"/>
    </xf>
    <xf numFmtId="4" fontId="21" fillId="0" borderId="0" xfId="0" applyNumberFormat="1" applyFont="1" applyAlignment="1">
      <alignment wrapText="1"/>
    </xf>
    <xf numFmtId="0" fontId="26" fillId="0" borderId="3" xfId="14" applyFont="1" applyBorder="1" applyAlignment="1">
      <alignment vertical="top" wrapText="1"/>
    </xf>
    <xf numFmtId="4" fontId="21" fillId="0" borderId="0" xfId="0" applyNumberFormat="1" applyFont="1" applyAlignment="1">
      <alignment vertical="top" wrapText="1"/>
    </xf>
    <xf numFmtId="4" fontId="20" fillId="0" borderId="3" xfId="0" applyNumberFormat="1" applyFont="1" applyBorder="1" applyAlignment="1">
      <alignment vertical="center" wrapText="1"/>
    </xf>
    <xf numFmtId="4" fontId="20" fillId="0" borderId="3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wrapText="1"/>
    </xf>
    <xf numFmtId="4" fontId="22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4" fontId="11" fillId="0" borderId="0" xfId="10" applyNumberFormat="1" applyFont="1" applyAlignment="1">
      <alignment vertical="center" wrapText="1"/>
    </xf>
    <xf numFmtId="4" fontId="18" fillId="0" borderId="0" xfId="10" applyNumberFormat="1" applyFont="1" applyAlignment="1">
      <alignment vertical="center" wrapText="1"/>
    </xf>
    <xf numFmtId="4" fontId="11" fillId="0" borderId="0" xfId="10" applyNumberFormat="1" applyFont="1" applyAlignment="1">
      <alignment horizontal="right" vertical="center" wrapText="1"/>
    </xf>
    <xf numFmtId="4" fontId="11" fillId="0" borderId="8" xfId="10" applyNumberFormat="1" applyFont="1" applyBorder="1" applyAlignment="1">
      <alignment horizontal="right" vertical="center" wrapText="1"/>
    </xf>
    <xf numFmtId="4" fontId="11" fillId="0" borderId="9" xfId="10" applyNumberFormat="1" applyFont="1" applyBorder="1" applyAlignment="1">
      <alignment horizontal="right" vertical="center" wrapText="1"/>
    </xf>
    <xf numFmtId="4" fontId="12" fillId="0" borderId="3" xfId="10" applyNumberFormat="1" applyFont="1" applyBorder="1" applyAlignment="1">
      <alignment horizontal="right" vertical="center" wrapText="1"/>
    </xf>
    <xf numFmtId="4" fontId="12" fillId="0" borderId="5" xfId="10" applyNumberFormat="1" applyFont="1" applyBorder="1" applyAlignment="1">
      <alignment horizontal="right" vertical="center" wrapText="1"/>
    </xf>
    <xf numFmtId="4" fontId="12" fillId="0" borderId="10" xfId="10" applyNumberFormat="1" applyFont="1" applyBorder="1" applyAlignment="1">
      <alignment horizontal="right" vertical="center" wrapText="1"/>
    </xf>
    <xf numFmtId="4" fontId="12" fillId="0" borderId="4" xfId="10" applyNumberFormat="1" applyFont="1" applyBorder="1" applyAlignment="1">
      <alignment horizontal="right" vertical="center" wrapText="1"/>
    </xf>
    <xf numFmtId="4" fontId="12" fillId="0" borderId="11" xfId="10" applyNumberFormat="1" applyFont="1" applyBorder="1" applyAlignment="1">
      <alignment horizontal="right" vertical="center" wrapText="1"/>
    </xf>
    <xf numFmtId="4" fontId="12" fillId="0" borderId="12" xfId="10" applyNumberFormat="1" applyFont="1" applyBorder="1" applyAlignment="1">
      <alignment horizontal="right" vertical="center" wrapText="1"/>
    </xf>
    <xf numFmtId="4" fontId="12" fillId="0" borderId="13" xfId="10" applyNumberFormat="1" applyFont="1" applyBorder="1" applyAlignment="1">
      <alignment horizontal="right" vertical="center" wrapText="1"/>
    </xf>
    <xf numFmtId="4" fontId="12" fillId="0" borderId="2" xfId="10" applyNumberFormat="1" applyFont="1" applyBorder="1" applyAlignment="1">
      <alignment horizontal="right" vertical="center" wrapText="1"/>
    </xf>
    <xf numFmtId="4" fontId="11" fillId="0" borderId="10" xfId="10" applyNumberFormat="1" applyFont="1" applyBorder="1" applyAlignment="1">
      <alignment horizontal="right" vertical="center" wrapText="1"/>
    </xf>
    <xf numFmtId="4" fontId="12" fillId="0" borderId="3" xfId="10" applyNumberFormat="1" applyFont="1" applyBorder="1" applyAlignment="1">
      <alignment vertical="center"/>
    </xf>
    <xf numFmtId="4" fontId="12" fillId="0" borderId="10" xfId="10" applyNumberFormat="1" applyFont="1" applyBorder="1" applyAlignment="1">
      <alignment vertical="center"/>
    </xf>
    <xf numFmtId="4" fontId="12" fillId="0" borderId="4" xfId="10" applyNumberFormat="1" applyFont="1" applyBorder="1" applyAlignment="1">
      <alignment vertical="center"/>
    </xf>
    <xf numFmtId="4" fontId="11" fillId="0" borderId="8" xfId="10" applyNumberFormat="1" applyFont="1" applyBorder="1" applyAlignment="1">
      <alignment vertical="center"/>
    </xf>
    <xf numFmtId="4" fontId="12" fillId="0" borderId="10" xfId="10" applyNumberFormat="1" applyFont="1" applyBorder="1" applyAlignment="1">
      <alignment horizontal="center" vertical="center"/>
    </xf>
    <xf numFmtId="4" fontId="12" fillId="0" borderId="3" xfId="10" applyNumberFormat="1" applyFont="1" applyBorder="1" applyAlignment="1">
      <alignment horizontal="center" vertical="center"/>
    </xf>
    <xf numFmtId="4" fontId="12" fillId="0" borderId="5" xfId="10" applyNumberFormat="1" applyFont="1" applyBorder="1" applyAlignment="1">
      <alignment vertical="center"/>
    </xf>
    <xf numFmtId="4" fontId="12" fillId="0" borderId="0" xfId="10" applyNumberFormat="1" applyFont="1" applyAlignment="1">
      <alignment vertical="center"/>
    </xf>
    <xf numFmtId="4" fontId="12" fillId="0" borderId="8" xfId="10" applyNumberFormat="1" applyFont="1" applyBorder="1" applyAlignment="1">
      <alignment vertical="center"/>
    </xf>
    <xf numFmtId="4" fontId="12" fillId="0" borderId="7" xfId="10" applyNumberFormat="1" applyFont="1" applyBorder="1" applyAlignment="1">
      <alignment vertical="center"/>
    </xf>
    <xf numFmtId="4" fontId="12" fillId="0" borderId="14" xfId="10" applyNumberFormat="1" applyFont="1" applyBorder="1" applyAlignment="1">
      <alignment vertical="center"/>
    </xf>
    <xf numFmtId="4" fontId="12" fillId="0" borderId="6" xfId="10" applyNumberFormat="1" applyFont="1" applyBorder="1" applyAlignment="1">
      <alignment vertical="center"/>
    </xf>
    <xf numFmtId="4" fontId="12" fillId="0" borderId="15" xfId="10" applyNumberFormat="1" applyFont="1" applyBorder="1" applyAlignment="1">
      <alignment vertical="center"/>
    </xf>
    <xf numFmtId="4" fontId="11" fillId="0" borderId="6" xfId="10" applyNumberFormat="1" applyFont="1" applyBorder="1" applyAlignment="1">
      <alignment horizontal="right" vertical="center" wrapText="1"/>
    </xf>
    <xf numFmtId="4" fontId="17" fillId="0" borderId="0" xfId="10" applyNumberFormat="1" applyFont="1" applyAlignment="1">
      <alignment vertical="center"/>
    </xf>
    <xf numFmtId="3" fontId="17" fillId="2" borderId="3" xfId="10" applyNumberFormat="1" applyFont="1" applyFill="1" applyBorder="1" applyAlignment="1">
      <alignment horizontal="center" vertical="center" wrapText="1"/>
    </xf>
    <xf numFmtId="4" fontId="11" fillId="2" borderId="15" xfId="10" applyNumberFormat="1" applyFont="1" applyFill="1" applyBorder="1" applyAlignment="1">
      <alignment horizontal="right" vertical="center" wrapText="1"/>
    </xf>
    <xf numFmtId="4" fontId="11" fillId="2" borderId="3" xfId="10" applyNumberFormat="1" applyFont="1" applyFill="1" applyBorder="1" applyAlignment="1">
      <alignment horizontal="right" vertical="center" wrapText="1"/>
    </xf>
    <xf numFmtId="4" fontId="11" fillId="2" borderId="5" xfId="10" applyNumberFormat="1" applyFont="1" applyFill="1" applyBorder="1" applyAlignment="1">
      <alignment horizontal="right" vertical="center" wrapText="1"/>
    </xf>
    <xf numFmtId="4" fontId="17" fillId="2" borderId="3" xfId="10" applyNumberFormat="1" applyFont="1" applyFill="1" applyBorder="1" applyAlignment="1">
      <alignment vertical="center"/>
    </xf>
    <xf numFmtId="0" fontId="19" fillId="0" borderId="0" xfId="10" applyFont="1" applyAlignment="1">
      <alignment vertical="center"/>
    </xf>
    <xf numFmtId="4" fontId="19" fillId="0" borderId="0" xfId="10" applyNumberFormat="1" applyFont="1" applyAlignment="1">
      <alignment vertical="center"/>
    </xf>
    <xf numFmtId="49" fontId="19" fillId="2" borderId="3" xfId="10" applyNumberFormat="1" applyFont="1" applyFill="1" applyBorder="1" applyAlignment="1">
      <alignment horizontal="center" vertical="center"/>
    </xf>
    <xf numFmtId="4" fontId="17" fillId="2" borderId="5" xfId="10" applyNumberFormat="1" applyFont="1" applyFill="1" applyBorder="1" applyAlignment="1">
      <alignment vertical="center"/>
    </xf>
    <xf numFmtId="3" fontId="17" fillId="2" borderId="4" xfId="10" applyNumberFormat="1" applyFont="1" applyFill="1" applyBorder="1" applyAlignment="1">
      <alignment horizontal="center" vertical="center" wrapText="1"/>
    </xf>
    <xf numFmtId="4" fontId="11" fillId="2" borderId="7" xfId="10" applyNumberFormat="1" applyFont="1" applyFill="1" applyBorder="1" applyAlignment="1">
      <alignment horizontal="right" vertical="center" wrapText="1"/>
    </xf>
    <xf numFmtId="4" fontId="11" fillId="2" borderId="14" xfId="10" applyNumberFormat="1" applyFont="1" applyFill="1" applyBorder="1" applyAlignment="1">
      <alignment horizontal="right" vertical="center" wrapText="1"/>
    </xf>
    <xf numFmtId="4" fontId="11" fillId="0" borderId="4" xfId="1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top" wrapText="1"/>
    </xf>
    <xf numFmtId="49" fontId="26" fillId="0" borderId="3" xfId="15" applyNumberFormat="1" applyFont="1" applyBorder="1" applyAlignment="1">
      <alignment horizontal="center" vertical="top"/>
    </xf>
    <xf numFmtId="4" fontId="26" fillId="0" borderId="3" xfId="15" applyNumberFormat="1" applyFont="1" applyBorder="1" applyAlignment="1">
      <alignment vertical="top"/>
    </xf>
    <xf numFmtId="49" fontId="26" fillId="0" borderId="8" xfId="15" applyNumberFormat="1" applyFont="1" applyBorder="1" applyAlignment="1">
      <alignment horizontal="center" vertical="top"/>
    </xf>
    <xf numFmtId="4" fontId="26" fillId="0" borderId="8" xfId="15" applyNumberFormat="1" applyFont="1" applyBorder="1" applyAlignment="1">
      <alignment vertical="top"/>
    </xf>
    <xf numFmtId="49" fontId="25" fillId="0" borderId="8" xfId="15" applyNumberFormat="1" applyFont="1" applyBorder="1" applyAlignment="1">
      <alignment horizontal="center" vertical="top"/>
    </xf>
    <xf numFmtId="4" fontId="25" fillId="0" borderId="8" xfId="15" applyNumberFormat="1" applyFont="1" applyBorder="1" applyAlignment="1">
      <alignment vertical="top"/>
    </xf>
    <xf numFmtId="0" fontId="25" fillId="0" borderId="11" xfId="15" applyFont="1" applyBorder="1" applyAlignment="1">
      <alignment vertical="top"/>
    </xf>
    <xf numFmtId="49" fontId="25" fillId="0" borderId="11" xfId="15" applyNumberFormat="1" applyFont="1" applyBorder="1" applyAlignment="1">
      <alignment horizontal="center" vertical="top"/>
    </xf>
    <xf numFmtId="4" fontId="25" fillId="0" borderId="11" xfId="15" applyNumberFormat="1" applyFont="1" applyBorder="1" applyAlignment="1">
      <alignment vertical="top"/>
    </xf>
    <xf numFmtId="49" fontId="26" fillId="0" borderId="7" xfId="15" applyNumberFormat="1" applyFont="1" applyBorder="1" applyAlignment="1">
      <alignment horizontal="center" vertical="top"/>
    </xf>
    <xf numFmtId="4" fontId="26" fillId="0" borderId="7" xfId="15" applyNumberFormat="1" applyFont="1" applyBorder="1" applyAlignment="1">
      <alignment vertical="top"/>
    </xf>
    <xf numFmtId="0" fontId="25" fillId="0" borderId="8" xfId="16" applyFont="1" applyBorder="1" applyAlignment="1">
      <alignment horizontal="center" vertical="top"/>
    </xf>
    <xf numFmtId="0" fontId="26" fillId="0" borderId="3" xfId="15" applyFont="1" applyBorder="1" applyAlignment="1">
      <alignment vertical="top" wrapText="1"/>
    </xf>
    <xf numFmtId="0" fontId="26" fillId="0" borderId="8" xfId="15" applyFont="1" applyBorder="1" applyAlignment="1">
      <alignment vertical="top" wrapText="1"/>
    </xf>
    <xf numFmtId="0" fontId="25" fillId="0" borderId="8" xfId="15" applyFont="1" applyBorder="1" applyAlignment="1">
      <alignment vertical="top" wrapText="1"/>
    </xf>
    <xf numFmtId="0" fontId="26" fillId="0" borderId="7" xfId="15" applyFont="1" applyBorder="1" applyAlignment="1">
      <alignment vertical="top" wrapText="1"/>
    </xf>
    <xf numFmtId="0" fontId="25" fillId="0" borderId="11" xfId="15" applyFont="1" applyBorder="1" applyAlignment="1">
      <alignment vertical="top" wrapText="1"/>
    </xf>
    <xf numFmtId="0" fontId="26" fillId="0" borderId="3" xfId="15" applyFont="1" applyBorder="1" applyAlignment="1">
      <alignment horizontal="center" vertical="top"/>
    </xf>
    <xf numFmtId="0" fontId="26" fillId="0" borderId="8" xfId="15" applyFont="1" applyBorder="1" applyAlignment="1">
      <alignment horizontal="center" vertical="top"/>
    </xf>
    <xf numFmtId="0" fontId="25" fillId="0" borderId="8" xfId="15" applyFont="1" applyBorder="1" applyAlignment="1">
      <alignment horizontal="center" vertical="top"/>
    </xf>
    <xf numFmtId="0" fontId="25" fillId="0" borderId="11" xfId="15" applyFont="1" applyBorder="1" applyAlignment="1">
      <alignment horizontal="center" vertical="top"/>
    </xf>
    <xf numFmtId="0" fontId="25" fillId="0" borderId="3" xfId="15" applyFont="1" applyBorder="1" applyAlignment="1">
      <alignment horizontal="center" vertical="top"/>
    </xf>
    <xf numFmtId="49" fontId="25" fillId="0" borderId="3" xfId="15" applyNumberFormat="1" applyFont="1" applyBorder="1" applyAlignment="1">
      <alignment horizontal="center" vertical="top"/>
    </xf>
    <xf numFmtId="0" fontId="25" fillId="0" borderId="3" xfId="15" applyFont="1" applyBorder="1" applyAlignment="1">
      <alignment vertical="top" wrapText="1"/>
    </xf>
    <xf numFmtId="4" fontId="25" fillId="0" borderId="3" xfId="15" applyNumberFormat="1" applyFont="1" applyBorder="1" applyAlignment="1">
      <alignment vertical="top"/>
    </xf>
    <xf numFmtId="0" fontId="25" fillId="0" borderId="7" xfId="15" applyFont="1" applyBorder="1" applyAlignment="1">
      <alignment horizontal="center" vertical="top"/>
    </xf>
    <xf numFmtId="49" fontId="25" fillId="0" borderId="7" xfId="15" applyNumberFormat="1" applyFont="1" applyBorder="1" applyAlignment="1">
      <alignment horizontal="center" vertical="top"/>
    </xf>
    <xf numFmtId="0" fontId="25" fillId="0" borderId="7" xfId="15" applyFont="1" applyBorder="1" applyAlignment="1">
      <alignment vertical="top" wrapText="1"/>
    </xf>
    <xf numFmtId="4" fontId="25" fillId="0" borderId="7" xfId="15" applyNumberFormat="1" applyFont="1" applyBorder="1" applyAlignment="1">
      <alignment vertical="top"/>
    </xf>
    <xf numFmtId="0" fontId="25" fillId="0" borderId="8" xfId="16" applyFont="1" applyBorder="1" applyAlignment="1">
      <alignment vertical="top" wrapText="1"/>
    </xf>
    <xf numFmtId="4" fontId="25" fillId="0" borderId="8" xfId="16" applyNumberFormat="1" applyFont="1" applyBorder="1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horizontal="center" vertical="center" wrapText="1"/>
    </xf>
    <xf numFmtId="0" fontId="26" fillId="0" borderId="11" xfId="15" applyFont="1" applyBorder="1" applyAlignment="1">
      <alignment horizontal="center" vertical="top"/>
    </xf>
    <xf numFmtId="49" fontId="26" fillId="0" borderId="11" xfId="15" applyNumberFormat="1" applyFont="1" applyBorder="1" applyAlignment="1">
      <alignment horizontal="center" vertical="top"/>
    </xf>
    <xf numFmtId="0" fontId="26" fillId="0" borderId="11" xfId="15" applyFont="1" applyBorder="1" applyAlignment="1">
      <alignment vertical="top" wrapText="1"/>
    </xf>
    <xf numFmtId="4" fontId="26" fillId="0" borderId="11" xfId="15" applyNumberFormat="1" applyFont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/>
    <xf numFmtId="3" fontId="12" fillId="0" borderId="0" xfId="0" applyNumberFormat="1" applyFont="1"/>
    <xf numFmtId="0" fontId="12" fillId="0" borderId="0" xfId="0" applyFont="1"/>
    <xf numFmtId="0" fontId="20" fillId="0" borderId="0" xfId="0" applyFont="1" applyAlignment="1">
      <alignment wrapText="1"/>
    </xf>
    <xf numFmtId="0" fontId="22" fillId="0" borderId="3" xfId="0" applyFont="1" applyBorder="1" applyAlignment="1">
      <alignment horizontal="center"/>
    </xf>
    <xf numFmtId="3" fontId="22" fillId="3" borderId="3" xfId="0" applyNumberFormat="1" applyFont="1" applyFill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/>
    </xf>
    <xf numFmtId="3" fontId="21" fillId="3" borderId="3" xfId="0" applyNumberFormat="1" applyFont="1" applyFill="1" applyBorder="1" applyAlignment="1">
      <alignment vertical="top"/>
    </xf>
    <xf numFmtId="3" fontId="21" fillId="0" borderId="3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4" fontId="31" fillId="3" borderId="3" xfId="0" applyNumberFormat="1" applyFont="1" applyFill="1" applyBorder="1" applyAlignment="1">
      <alignment horizontal="center" vertical="center" wrapText="1"/>
    </xf>
    <xf numFmtId="4" fontId="31" fillId="3" borderId="3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1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vertical="center" wrapText="1"/>
    </xf>
    <xf numFmtId="4" fontId="21" fillId="0" borderId="3" xfId="0" applyNumberFormat="1" applyFont="1" applyBorder="1" applyAlignment="1">
      <alignment horizontal="center" vertical="top" wrapText="1"/>
    </xf>
    <xf numFmtId="4" fontId="21" fillId="3" borderId="3" xfId="0" applyNumberFormat="1" applyFont="1" applyFill="1" applyBorder="1" applyAlignment="1">
      <alignment vertical="top"/>
    </xf>
    <xf numFmtId="4" fontId="21" fillId="0" borderId="3" xfId="0" applyNumberFormat="1" applyFont="1" applyBorder="1" applyAlignment="1">
      <alignment vertical="top"/>
    </xf>
    <xf numFmtId="4" fontId="21" fillId="0" borderId="0" xfId="0" applyNumberFormat="1" applyFont="1" applyAlignment="1">
      <alignment vertical="top"/>
    </xf>
    <xf numFmtId="4" fontId="32" fillId="0" borderId="3" xfId="0" applyNumberFormat="1" applyFont="1" applyBorder="1" applyAlignment="1">
      <alignment horizontal="center" vertical="center" wrapText="1"/>
    </xf>
    <xf numFmtId="4" fontId="32" fillId="3" borderId="3" xfId="0" applyNumberFormat="1" applyFont="1" applyFill="1" applyBorder="1" applyAlignment="1">
      <alignment vertical="center"/>
    </xf>
    <xf numFmtId="4" fontId="32" fillId="0" borderId="3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" fontId="21" fillId="0" borderId="3" xfId="0" applyNumberFormat="1" applyFont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4" fontId="32" fillId="3" borderId="3" xfId="0" applyNumberFormat="1" applyFont="1" applyFill="1" applyBorder="1" applyAlignment="1">
      <alignment horizontal="right" vertical="center"/>
    </xf>
    <xf numFmtId="4" fontId="32" fillId="0" borderId="3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" fontId="32" fillId="4" borderId="3" xfId="0" applyNumberFormat="1" applyFont="1" applyFill="1" applyBorder="1" applyAlignment="1">
      <alignment vertical="center"/>
    </xf>
    <xf numFmtId="4" fontId="32" fillId="0" borderId="3" xfId="0" applyNumberFormat="1" applyFont="1" applyBorder="1" applyAlignment="1">
      <alignment horizontal="center" vertical="top" wrapText="1"/>
    </xf>
    <xf numFmtId="4" fontId="32" fillId="4" borderId="3" xfId="0" applyNumberFormat="1" applyFont="1" applyFill="1" applyBorder="1" applyAlignment="1">
      <alignment vertical="top"/>
    </xf>
    <xf numFmtId="4" fontId="32" fillId="0" borderId="3" xfId="0" applyNumberFormat="1" applyFont="1" applyBorder="1" applyAlignment="1">
      <alignment vertical="top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4" fontId="32" fillId="3" borderId="3" xfId="0" applyNumberFormat="1" applyFont="1" applyFill="1" applyBorder="1" applyAlignment="1">
      <alignment vertical="top"/>
    </xf>
    <xf numFmtId="1" fontId="21" fillId="0" borderId="3" xfId="0" applyNumberFormat="1" applyFont="1" applyBorder="1" applyAlignment="1">
      <alignment horizontal="center" vertical="top"/>
    </xf>
    <xf numFmtId="4" fontId="21" fillId="0" borderId="3" xfId="0" applyNumberFormat="1" applyFont="1" applyBorder="1" applyAlignment="1">
      <alignment vertical="top" wrapText="1"/>
    </xf>
    <xf numFmtId="4" fontId="31" fillId="3" borderId="3" xfId="0" applyNumberFormat="1" applyFont="1" applyFill="1" applyBorder="1" applyAlignment="1">
      <alignment horizontal="center" vertical="center"/>
    </xf>
    <xf numFmtId="4" fontId="31" fillId="3" borderId="3" xfId="0" applyNumberFormat="1" applyFont="1" applyFill="1" applyBorder="1" applyAlignment="1">
      <alignment vertical="center"/>
    </xf>
    <xf numFmtId="1" fontId="21" fillId="0" borderId="0" xfId="0" applyNumberFormat="1" applyFont="1" applyAlignment="1">
      <alignment horizontal="center"/>
    </xf>
    <xf numFmtId="4" fontId="21" fillId="0" borderId="0" xfId="0" applyNumberFormat="1" applyFont="1"/>
    <xf numFmtId="4" fontId="21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 wrapText="1"/>
    </xf>
    <xf numFmtId="0" fontId="11" fillId="0" borderId="7" xfId="0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7" fillId="0" borderId="10" xfId="0" applyNumberFormat="1" applyFont="1" applyBorder="1" applyAlignment="1">
      <alignment vertical="top" wrapText="1"/>
    </xf>
    <xf numFmtId="4" fontId="17" fillId="0" borderId="3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49" fontId="26" fillId="0" borderId="3" xfId="17" applyNumberFormat="1" applyFont="1" applyBorder="1" applyAlignment="1">
      <alignment horizontal="center" vertical="top" wrapText="1"/>
    </xf>
    <xf numFmtId="49" fontId="26" fillId="0" borderId="10" xfId="17" applyNumberFormat="1" applyFont="1" applyBorder="1" applyAlignment="1">
      <alignment horizontal="center" vertical="top" wrapText="1"/>
    </xf>
    <xf numFmtId="0" fontId="26" fillId="0" borderId="3" xfId="17" applyFont="1" applyBorder="1" applyAlignment="1">
      <alignment vertical="top" wrapText="1"/>
    </xf>
    <xf numFmtId="4" fontId="26" fillId="0" borderId="10" xfId="17" applyNumberFormat="1" applyFont="1" applyBorder="1" applyAlignment="1">
      <alignment vertical="top" wrapText="1"/>
    </xf>
    <xf numFmtId="4" fontId="26" fillId="0" borderId="3" xfId="17" applyNumberFormat="1" applyFont="1" applyBorder="1" applyAlignment="1">
      <alignment vertical="top" wrapText="1"/>
    </xf>
    <xf numFmtId="0" fontId="26" fillId="0" borderId="0" xfId="0" applyFont="1"/>
    <xf numFmtId="49" fontId="26" fillId="0" borderId="8" xfId="17" applyNumberFormat="1" applyFont="1" applyBorder="1" applyAlignment="1">
      <alignment horizontal="center" vertical="top" wrapText="1"/>
    </xf>
    <xf numFmtId="49" fontId="26" fillId="0" borderId="0" xfId="17" applyNumberFormat="1" applyFont="1" applyAlignment="1">
      <alignment horizontal="center" vertical="top" wrapText="1"/>
    </xf>
    <xf numFmtId="0" fontId="26" fillId="0" borderId="8" xfId="17" applyFont="1" applyBorder="1" applyAlignment="1">
      <alignment vertical="top" wrapText="1"/>
    </xf>
    <xf numFmtId="4" fontId="26" fillId="0" borderId="0" xfId="17" applyNumberFormat="1" applyFont="1" applyAlignment="1">
      <alignment vertical="top" wrapText="1"/>
    </xf>
    <xf numFmtId="4" fontId="26" fillId="0" borderId="8" xfId="17" applyNumberFormat="1" applyFont="1" applyBorder="1" applyAlignment="1">
      <alignment vertical="top" wrapText="1"/>
    </xf>
    <xf numFmtId="49" fontId="25" fillId="0" borderId="8" xfId="17" applyNumberFormat="1" applyFont="1" applyBorder="1" applyAlignment="1">
      <alignment horizontal="center" vertical="top" wrapText="1"/>
    </xf>
    <xf numFmtId="49" fontId="25" fillId="0" borderId="0" xfId="17" applyNumberFormat="1" applyFont="1" applyAlignment="1">
      <alignment horizontal="center" vertical="top" wrapText="1"/>
    </xf>
    <xf numFmtId="0" fontId="25" fillId="0" borderId="8" xfId="17" applyFont="1" applyBorder="1" applyAlignment="1">
      <alignment vertical="top" wrapText="1"/>
    </xf>
    <xf numFmtId="4" fontId="25" fillId="0" borderId="0" xfId="17" applyNumberFormat="1" applyFont="1" applyAlignment="1">
      <alignment vertical="top" wrapText="1"/>
    </xf>
    <xf numFmtId="4" fontId="25" fillId="0" borderId="8" xfId="17" applyNumberFormat="1" applyFont="1" applyBorder="1" applyAlignment="1">
      <alignment vertical="top" wrapText="1"/>
    </xf>
    <xf numFmtId="0" fontId="25" fillId="0" borderId="0" xfId="0" applyFont="1"/>
    <xf numFmtId="49" fontId="25" fillId="0" borderId="11" xfId="17" applyNumberFormat="1" applyFont="1" applyBorder="1" applyAlignment="1">
      <alignment horizontal="center" vertical="top" wrapText="1"/>
    </xf>
    <xf numFmtId="49" fontId="25" fillId="0" borderId="12" xfId="17" applyNumberFormat="1" applyFont="1" applyBorder="1" applyAlignment="1">
      <alignment horizontal="center" vertical="top" wrapText="1"/>
    </xf>
    <xf numFmtId="0" fontId="25" fillId="0" borderId="11" xfId="17" applyFont="1" applyBorder="1" applyAlignment="1">
      <alignment vertical="top" wrapText="1"/>
    </xf>
    <xf numFmtId="4" fontId="25" fillId="0" borderId="12" xfId="17" applyNumberFormat="1" applyFont="1" applyBorder="1" applyAlignment="1">
      <alignment vertical="top" wrapText="1"/>
    </xf>
    <xf numFmtId="4" fontId="25" fillId="0" borderId="11" xfId="17" applyNumberFormat="1" applyFont="1" applyBorder="1" applyAlignment="1">
      <alignment vertical="top" wrapText="1"/>
    </xf>
    <xf numFmtId="49" fontId="26" fillId="0" borderId="11" xfId="17" applyNumberFormat="1" applyFont="1" applyBorder="1" applyAlignment="1">
      <alignment horizontal="center" vertical="top" wrapText="1"/>
    </xf>
    <xf numFmtId="49" fontId="26" fillId="0" borderId="12" xfId="17" applyNumberFormat="1" applyFont="1" applyBorder="1" applyAlignment="1">
      <alignment horizontal="center" vertical="top" wrapText="1"/>
    </xf>
    <xf numFmtId="0" fontId="26" fillId="0" borderId="11" xfId="17" applyFont="1" applyBorder="1" applyAlignment="1">
      <alignment vertical="top" wrapText="1"/>
    </xf>
    <xf numFmtId="4" fontId="26" fillId="0" borderId="12" xfId="17" applyNumberFormat="1" applyFont="1" applyBorder="1" applyAlignment="1">
      <alignment vertical="top" wrapText="1"/>
    </xf>
    <xf numFmtId="4" fontId="26" fillId="0" borderId="11" xfId="17" applyNumberFormat="1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19" fillId="0" borderId="0" xfId="0" applyFont="1"/>
    <xf numFmtId="0" fontId="12" fillId="0" borderId="0" xfId="0" applyFont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9" fillId="0" borderId="3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vertical="center"/>
    </xf>
    <xf numFmtId="0" fontId="34" fillId="0" borderId="3" xfId="0" applyFont="1" applyBorder="1"/>
    <xf numFmtId="0" fontId="34" fillId="0" borderId="3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vertical="center"/>
    </xf>
    <xf numFmtId="49" fontId="25" fillId="0" borderId="3" xfId="17" applyNumberFormat="1" applyFont="1" applyBorder="1" applyAlignment="1">
      <alignment horizontal="center" vertical="top" wrapText="1"/>
    </xf>
    <xf numFmtId="49" fontId="25" fillId="0" borderId="10" xfId="17" applyNumberFormat="1" applyFont="1" applyBorder="1" applyAlignment="1">
      <alignment horizontal="center" vertical="top" wrapText="1"/>
    </xf>
    <xf numFmtId="0" fontId="25" fillId="0" borderId="3" xfId="17" applyFont="1" applyBorder="1" applyAlignment="1">
      <alignment vertical="top" wrapText="1"/>
    </xf>
    <xf numFmtId="4" fontId="25" fillId="0" borderId="10" xfId="17" applyNumberFormat="1" applyFont="1" applyBorder="1" applyAlignment="1">
      <alignment vertical="top" wrapText="1"/>
    </xf>
    <xf numFmtId="4" fontId="25" fillId="0" borderId="3" xfId="17" applyNumberFormat="1" applyFont="1" applyBorder="1" applyAlignment="1">
      <alignment vertical="top" wrapText="1"/>
    </xf>
    <xf numFmtId="49" fontId="25" fillId="0" borderId="7" xfId="17" applyNumberFormat="1" applyFont="1" applyBorder="1" applyAlignment="1">
      <alignment horizontal="center" vertical="top" wrapText="1"/>
    </xf>
    <xf numFmtId="49" fontId="25" fillId="0" borderId="6" xfId="17" applyNumberFormat="1" applyFont="1" applyBorder="1" applyAlignment="1">
      <alignment horizontal="center" vertical="top" wrapText="1"/>
    </xf>
    <xf numFmtId="0" fontId="25" fillId="0" borderId="7" xfId="17" applyFont="1" applyBorder="1" applyAlignment="1">
      <alignment vertical="top" wrapText="1"/>
    </xf>
    <xf numFmtId="4" fontId="25" fillId="0" borderId="6" xfId="17" applyNumberFormat="1" applyFont="1" applyBorder="1" applyAlignment="1">
      <alignment vertical="top" wrapText="1"/>
    </xf>
    <xf numFmtId="4" fontId="25" fillId="0" borderId="7" xfId="17" applyNumberFormat="1" applyFont="1" applyBorder="1" applyAlignment="1">
      <alignment vertical="top" wrapText="1"/>
    </xf>
    <xf numFmtId="0" fontId="12" fillId="0" borderId="0" xfId="18" applyFont="1" applyAlignment="1">
      <alignment wrapText="1"/>
    </xf>
    <xf numFmtId="0" fontId="12" fillId="0" borderId="0" xfId="18" applyFont="1" applyAlignment="1">
      <alignment horizontal="left" wrapText="1"/>
    </xf>
    <xf numFmtId="0" fontId="10" fillId="0" borderId="0" xfId="10" applyFont="1" applyAlignment="1">
      <alignment vertical="center"/>
    </xf>
    <xf numFmtId="0" fontId="36" fillId="0" borderId="0" xfId="18" applyFont="1" applyAlignment="1">
      <alignment wrapText="1"/>
    </xf>
    <xf numFmtId="0" fontId="12" fillId="0" borderId="0" xfId="19" applyFont="1" applyAlignment="1">
      <alignment horizontal="left" vertical="center" wrapText="1"/>
    </xf>
    <xf numFmtId="0" fontId="23" fillId="0" borderId="0" xfId="18" applyFont="1" applyAlignment="1">
      <alignment horizontal="center" wrapText="1"/>
    </xf>
    <xf numFmtId="3" fontId="37" fillId="0" borderId="0" xfId="20" applyNumberFormat="1" applyFont="1"/>
    <xf numFmtId="0" fontId="5" fillId="0" borderId="0" xfId="6"/>
    <xf numFmtId="0" fontId="12" fillId="0" borderId="0" xfId="19" applyFont="1" applyAlignment="1">
      <alignment horizontal="center" wrapText="1"/>
    </xf>
    <xf numFmtId="0" fontId="36" fillId="0" borderId="0" xfId="19" applyFont="1" applyAlignment="1">
      <alignment wrapText="1"/>
    </xf>
    <xf numFmtId="0" fontId="38" fillId="0" borderId="0" xfId="18" applyFont="1" applyAlignment="1">
      <alignment wrapText="1"/>
    </xf>
    <xf numFmtId="0" fontId="39" fillId="0" borderId="0" xfId="18" applyFont="1" applyAlignment="1">
      <alignment horizontal="center" vertical="center" wrapText="1"/>
    </xf>
    <xf numFmtId="0" fontId="15" fillId="0" borderId="3" xfId="18" applyFont="1" applyBorder="1" applyAlignment="1">
      <alignment horizontal="center" vertical="center" wrapText="1"/>
    </xf>
    <xf numFmtId="0" fontId="15" fillId="0" borderId="5" xfId="18" applyFont="1" applyBorder="1" applyAlignment="1">
      <alignment horizontal="center" vertical="center" wrapText="1"/>
    </xf>
    <xf numFmtId="0" fontId="40" fillId="0" borderId="0" xfId="18" applyFont="1" applyAlignment="1">
      <alignment wrapText="1"/>
    </xf>
    <xf numFmtId="0" fontId="15" fillId="0" borderId="1" xfId="18" applyFont="1" applyBorder="1" applyAlignment="1">
      <alignment wrapText="1"/>
    </xf>
    <xf numFmtId="0" fontId="15" fillId="0" borderId="0" xfId="18" applyFont="1" applyAlignment="1">
      <alignment wrapText="1"/>
    </xf>
    <xf numFmtId="0" fontId="15" fillId="0" borderId="8" xfId="18" applyFont="1" applyBorder="1" applyAlignment="1">
      <alignment wrapText="1"/>
    </xf>
    <xf numFmtId="0" fontId="17" fillId="0" borderId="3" xfId="18" applyFont="1" applyBorder="1" applyAlignment="1">
      <alignment horizontal="center" vertical="center" wrapText="1"/>
    </xf>
    <xf numFmtId="0" fontId="17" fillId="0" borderId="3" xfId="18" applyFont="1" applyBorder="1" applyAlignment="1">
      <alignment vertical="center" wrapText="1"/>
    </xf>
    <xf numFmtId="4" fontId="17" fillId="0" borderId="3" xfId="18" applyNumberFormat="1" applyFont="1" applyBorder="1" applyAlignment="1">
      <alignment vertical="center" wrapText="1"/>
    </xf>
    <xf numFmtId="0" fontId="41" fillId="0" borderId="0" xfId="18" applyFont="1" applyAlignment="1">
      <alignment wrapText="1"/>
    </xf>
    <xf numFmtId="0" fontId="42" fillId="0" borderId="3" xfId="18" applyFont="1" applyBorder="1" applyAlignment="1">
      <alignment horizontal="center" vertical="center" wrapText="1"/>
    </xf>
    <xf numFmtId="0" fontId="42" fillId="0" borderId="3" xfId="18" applyFont="1" applyBorder="1" applyAlignment="1">
      <alignment vertical="center" wrapText="1"/>
    </xf>
    <xf numFmtId="4" fontId="42" fillId="0" borderId="3" xfId="18" applyNumberFormat="1" applyFont="1" applyBorder="1" applyAlignment="1">
      <alignment vertical="center" wrapText="1"/>
    </xf>
    <xf numFmtId="0" fontId="43" fillId="0" borderId="0" xfId="18" applyFont="1" applyAlignment="1">
      <alignment wrapText="1"/>
    </xf>
    <xf numFmtId="49" fontId="12" fillId="0" borderId="7" xfId="18" applyNumberFormat="1" applyFont="1" applyBorder="1" applyAlignment="1">
      <alignment horizontal="center" vertical="center" wrapText="1"/>
    </xf>
    <xf numFmtId="0" fontId="12" fillId="0" borderId="15" xfId="18" applyFont="1" applyBorder="1" applyAlignment="1">
      <alignment horizontal="center" vertical="center" wrapText="1"/>
    </xf>
    <xf numFmtId="0" fontId="12" fillId="0" borderId="14" xfId="18" applyFont="1" applyBorder="1" applyAlignment="1">
      <alignment vertical="center" wrapText="1"/>
    </xf>
    <xf numFmtId="4" fontId="12" fillId="0" borderId="3" xfId="18" applyNumberFormat="1" applyFont="1" applyBorder="1" applyAlignment="1">
      <alignment vertical="center" wrapText="1"/>
    </xf>
    <xf numFmtId="0" fontId="44" fillId="0" borderId="0" xfId="18" applyFont="1" applyAlignment="1">
      <alignment vertical="top" wrapText="1"/>
    </xf>
    <xf numFmtId="49" fontId="15" fillId="0" borderId="7" xfId="18" applyNumberFormat="1" applyFont="1" applyBorder="1" applyAlignment="1">
      <alignment horizontal="center" vertical="center" wrapText="1"/>
    </xf>
    <xf numFmtId="0" fontId="15" fillId="0" borderId="15" xfId="18" applyFont="1" applyBorder="1" applyAlignment="1">
      <alignment horizontal="center" vertical="center" wrapText="1"/>
    </xf>
    <xf numFmtId="0" fontId="15" fillId="0" borderId="14" xfId="18" applyFont="1" applyBorder="1" applyAlignment="1">
      <alignment vertical="center" wrapText="1"/>
    </xf>
    <xf numFmtId="4" fontId="15" fillId="0" borderId="3" xfId="18" applyNumberFormat="1" applyFont="1" applyBorder="1" applyAlignment="1">
      <alignment vertical="center" wrapText="1"/>
    </xf>
    <xf numFmtId="0" fontId="40" fillId="0" borderId="0" xfId="18" applyFont="1" applyAlignment="1">
      <alignment vertical="top" wrapText="1"/>
    </xf>
    <xf numFmtId="49" fontId="15" fillId="0" borderId="3" xfId="18" applyNumberFormat="1" applyFont="1" applyBorder="1" applyAlignment="1">
      <alignment horizontal="center" vertical="center" wrapText="1"/>
    </xf>
    <xf numFmtId="49" fontId="12" fillId="0" borderId="3" xfId="18" applyNumberFormat="1" applyFont="1" applyBorder="1" applyAlignment="1">
      <alignment horizontal="center" vertical="center" wrapText="1"/>
    </xf>
    <xf numFmtId="0" fontId="12" fillId="0" borderId="3" xfId="18" applyFont="1" applyBorder="1" applyAlignment="1">
      <alignment horizontal="center" vertical="center" wrapText="1"/>
    </xf>
    <xf numFmtId="0" fontId="12" fillId="0" borderId="3" xfId="18" applyFont="1" applyBorder="1" applyAlignment="1">
      <alignment vertical="center" wrapText="1"/>
    </xf>
    <xf numFmtId="0" fontId="15" fillId="0" borderId="3" xfId="18" applyFont="1" applyBorder="1" applyAlignment="1">
      <alignment vertical="center" wrapText="1"/>
    </xf>
    <xf numFmtId="0" fontId="18" fillId="0" borderId="3" xfId="18" applyFont="1" applyBorder="1" applyAlignment="1">
      <alignment horizontal="center" vertical="center" wrapText="1"/>
    </xf>
    <xf numFmtId="0" fontId="18" fillId="0" borderId="3" xfId="18" applyFont="1" applyBorder="1" applyAlignment="1">
      <alignment vertical="center" wrapText="1"/>
    </xf>
    <xf numFmtId="0" fontId="45" fillId="0" borderId="0" xfId="18" applyFont="1" applyAlignment="1">
      <alignment wrapText="1"/>
    </xf>
    <xf numFmtId="0" fontId="12" fillId="0" borderId="1" xfId="18" applyFont="1" applyBorder="1" applyAlignment="1">
      <alignment horizontal="center" vertical="center" wrapText="1"/>
    </xf>
    <xf numFmtId="0" fontId="12" fillId="0" borderId="0" xfId="18" applyFont="1" applyAlignment="1">
      <alignment horizontal="center" vertical="center" wrapText="1"/>
    </xf>
    <xf numFmtId="0" fontId="12" fillId="0" borderId="0" xfId="18" applyFont="1" applyAlignment="1">
      <alignment vertical="center" wrapText="1"/>
    </xf>
    <xf numFmtId="4" fontId="15" fillId="0" borderId="8" xfId="18" applyNumberFormat="1" applyFont="1" applyBorder="1" applyAlignment="1">
      <alignment vertical="center" wrapText="1"/>
    </xf>
    <xf numFmtId="0" fontId="46" fillId="0" borderId="0" xfId="18" applyFont="1" applyAlignment="1">
      <alignment wrapText="1"/>
    </xf>
    <xf numFmtId="0" fontId="47" fillId="0" borderId="3" xfId="18" applyFont="1" applyBorder="1" applyAlignment="1">
      <alignment horizontal="center" vertical="center" wrapText="1"/>
    </xf>
    <xf numFmtId="0" fontId="47" fillId="0" borderId="3" xfId="18" applyFont="1" applyBorder="1" applyAlignment="1">
      <alignment vertical="center" wrapText="1"/>
    </xf>
    <xf numFmtId="4" fontId="47" fillId="0" borderId="3" xfId="18" applyNumberFormat="1" applyFont="1" applyBorder="1" applyAlignment="1">
      <alignment vertical="center" wrapText="1"/>
    </xf>
    <xf numFmtId="0" fontId="48" fillId="0" borderId="0" xfId="18" applyFont="1" applyAlignment="1">
      <alignment wrapText="1"/>
    </xf>
    <xf numFmtId="0" fontId="18" fillId="0" borderId="1" xfId="18" applyFont="1" applyBorder="1" applyAlignment="1">
      <alignment horizontal="center" vertical="center" wrapText="1"/>
    </xf>
    <xf numFmtId="0" fontId="18" fillId="0" borderId="0" xfId="18" applyFont="1" applyAlignment="1">
      <alignment horizontal="center" vertical="center" wrapText="1"/>
    </xf>
    <xf numFmtId="0" fontId="18" fillId="0" borderId="0" xfId="18" applyFont="1" applyAlignment="1">
      <alignment vertical="center" wrapText="1"/>
    </xf>
    <xf numFmtId="4" fontId="17" fillId="0" borderId="8" xfId="18" applyNumberFormat="1" applyFont="1" applyBorder="1" applyAlignment="1">
      <alignment vertical="center" wrapText="1"/>
    </xf>
    <xf numFmtId="0" fontId="17" fillId="0" borderId="1" xfId="18" applyFont="1" applyBorder="1" applyAlignment="1">
      <alignment horizontal="center" vertical="center" wrapText="1"/>
    </xf>
    <xf numFmtId="0" fontId="17" fillId="0" borderId="0" xfId="18" applyFont="1" applyAlignment="1">
      <alignment horizontal="center" vertical="center" wrapText="1"/>
    </xf>
    <xf numFmtId="0" fontId="17" fillId="0" borderId="0" xfId="18" applyFont="1" applyAlignment="1">
      <alignment vertical="center" wrapText="1"/>
    </xf>
    <xf numFmtId="0" fontId="17" fillId="0" borderId="7" xfId="18" applyFont="1" applyBorder="1" applyAlignment="1">
      <alignment horizontal="center" vertical="center" wrapText="1"/>
    </xf>
    <xf numFmtId="0" fontId="17" fillId="0" borderId="7" xfId="18" applyFont="1" applyBorder="1" applyAlignment="1">
      <alignment vertical="center" wrapText="1"/>
    </xf>
    <xf numFmtId="4" fontId="17" fillId="0" borderId="7" xfId="18" applyNumberFormat="1" applyFont="1" applyBorder="1" applyAlignment="1">
      <alignment vertical="center" wrapText="1"/>
    </xf>
    <xf numFmtId="4" fontId="49" fillId="0" borderId="7" xfId="18" applyNumberFormat="1" applyFont="1" applyBorder="1" applyAlignment="1">
      <alignment vertical="center" wrapText="1"/>
    </xf>
    <xf numFmtId="0" fontId="50" fillId="0" borderId="0" xfId="18" applyFont="1" applyAlignment="1">
      <alignment wrapText="1"/>
    </xf>
    <xf numFmtId="4" fontId="47" fillId="0" borderId="7" xfId="18" applyNumberFormat="1" applyFont="1" applyBorder="1" applyAlignment="1">
      <alignment vertical="center" wrapText="1"/>
    </xf>
    <xf numFmtId="0" fontId="51" fillId="0" borderId="0" xfId="18" applyFont="1" applyAlignment="1">
      <alignment wrapText="1"/>
    </xf>
    <xf numFmtId="49" fontId="12" fillId="0" borderId="8" xfId="18" applyNumberFormat="1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12" fillId="0" borderId="1" xfId="18" applyFont="1" applyBorder="1" applyAlignment="1">
      <alignment vertical="center" wrapText="1"/>
    </xf>
    <xf numFmtId="0" fontId="12" fillId="0" borderId="14" xfId="18" applyFont="1" applyBorder="1" applyAlignment="1">
      <alignment wrapText="1"/>
    </xf>
    <xf numFmtId="0" fontId="12" fillId="0" borderId="6" xfId="18" applyFont="1" applyBorder="1" applyAlignment="1">
      <alignment wrapText="1"/>
    </xf>
    <xf numFmtId="0" fontId="12" fillId="0" borderId="15" xfId="18" applyFont="1" applyBorder="1" applyAlignment="1">
      <alignment wrapText="1"/>
    </xf>
    <xf numFmtId="4" fontId="12" fillId="0" borderId="7" xfId="18" applyNumberFormat="1" applyFont="1" applyBorder="1" applyAlignment="1">
      <alignment wrapText="1"/>
    </xf>
    <xf numFmtId="4" fontId="18" fillId="0" borderId="8" xfId="18" applyNumberFormat="1" applyFont="1" applyBorder="1" applyAlignment="1">
      <alignment wrapText="1"/>
    </xf>
    <xf numFmtId="4" fontId="12" fillId="0" borderId="8" xfId="18" applyNumberFormat="1" applyFont="1" applyBorder="1" applyAlignment="1">
      <alignment wrapText="1"/>
    </xf>
    <xf numFmtId="0" fontId="11" fillId="0" borderId="14" xfId="18" applyFont="1" applyBorder="1" applyAlignment="1">
      <alignment wrapText="1"/>
    </xf>
    <xf numFmtId="0" fontId="11" fillId="0" borderId="6" xfId="18" applyFont="1" applyBorder="1" applyAlignment="1">
      <alignment wrapText="1"/>
    </xf>
    <xf numFmtId="0" fontId="11" fillId="0" borderId="15" xfId="18" applyFont="1" applyBorder="1" applyAlignment="1">
      <alignment wrapText="1"/>
    </xf>
    <xf numFmtId="4" fontId="11" fillId="0" borderId="7" xfId="18" applyNumberFormat="1" applyFont="1" applyBorder="1" applyAlignment="1">
      <alignment wrapText="1"/>
    </xf>
    <xf numFmtId="4" fontId="11" fillId="0" borderId="8" xfId="18" applyNumberFormat="1" applyFont="1" applyBorder="1" applyAlignment="1">
      <alignment wrapText="1"/>
    </xf>
    <xf numFmtId="4" fontId="12" fillId="0" borderId="11" xfId="18" applyNumberFormat="1" applyFont="1" applyBorder="1" applyAlignment="1">
      <alignment wrapText="1"/>
    </xf>
    <xf numFmtId="0" fontId="36" fillId="0" borderId="16" xfId="18" applyFont="1" applyBorder="1" applyAlignment="1">
      <alignment wrapText="1"/>
    </xf>
    <xf numFmtId="0" fontId="36" fillId="0" borderId="17" xfId="18" applyFont="1" applyBorder="1" applyAlignment="1">
      <alignment wrapText="1"/>
    </xf>
    <xf numFmtId="0" fontId="36" fillId="0" borderId="18" xfId="18" applyFont="1" applyBorder="1" applyAlignment="1">
      <alignment wrapText="1"/>
    </xf>
    <xf numFmtId="0" fontId="36" fillId="0" borderId="19" xfId="18" applyFont="1" applyBorder="1" applyAlignment="1">
      <alignment wrapText="1"/>
    </xf>
    <xf numFmtId="0" fontId="12" fillId="0" borderId="0" xfId="22" applyFont="1" applyAlignment="1">
      <alignment horizontal="center" vertical="center"/>
    </xf>
    <xf numFmtId="0" fontId="12" fillId="0" borderId="0" xfId="22" applyFont="1" applyAlignment="1">
      <alignment vertical="center"/>
    </xf>
    <xf numFmtId="0" fontId="53" fillId="0" borderId="0" xfId="22" applyFont="1"/>
    <xf numFmtId="0" fontId="12" fillId="0" borderId="0" xfId="22" applyFont="1" applyAlignment="1">
      <alignment horizontal="center"/>
    </xf>
    <xf numFmtId="0" fontId="12" fillId="0" borderId="0" xfId="22" applyFont="1"/>
    <xf numFmtId="0" fontId="11" fillId="0" borderId="0" xfId="22" applyFont="1" applyAlignment="1">
      <alignment horizontal="center" vertical="center"/>
    </xf>
    <xf numFmtId="0" fontId="11" fillId="0" borderId="3" xfId="22" applyFont="1" applyBorder="1" applyAlignment="1">
      <alignment horizontal="center" vertical="center" wrapText="1"/>
    </xf>
    <xf numFmtId="0" fontId="16" fillId="0" borderId="3" xfId="22" applyFont="1" applyBorder="1" applyAlignment="1">
      <alignment horizontal="center"/>
    </xf>
    <xf numFmtId="0" fontId="16" fillId="0" borderId="0" xfId="22" applyFont="1" applyAlignment="1">
      <alignment horizontal="center"/>
    </xf>
    <xf numFmtId="0" fontId="23" fillId="0" borderId="0" xfId="22" applyFont="1"/>
    <xf numFmtId="0" fontId="23" fillId="0" borderId="0" xfId="22" applyFont="1" applyAlignment="1">
      <alignment horizontal="center"/>
    </xf>
    <xf numFmtId="3" fontId="12" fillId="0" borderId="3" xfId="22" applyNumberFormat="1" applyFont="1" applyBorder="1" applyAlignment="1">
      <alignment horizontal="center" vertical="center" wrapText="1"/>
    </xf>
    <xf numFmtId="0" fontId="59" fillId="0" borderId="0" xfId="23" applyFont="1" applyAlignment="1">
      <alignment vertical="center"/>
    </xf>
    <xf numFmtId="3" fontId="59" fillId="2" borderId="3" xfId="23" applyNumberFormat="1" applyFont="1" applyFill="1" applyBorder="1" applyAlignment="1">
      <alignment vertical="center"/>
    </xf>
    <xf numFmtId="3" fontId="60" fillId="0" borderId="3" xfId="23" applyNumberFormat="1" applyFont="1" applyBorder="1" applyAlignment="1">
      <alignment vertical="center"/>
    </xf>
    <xf numFmtId="3" fontId="36" fillId="0" borderId="3" xfId="22" applyNumberFormat="1" applyFont="1" applyBorder="1" applyAlignment="1">
      <alignment horizontal="center" vertical="center" wrapText="1"/>
    </xf>
    <xf numFmtId="3" fontId="11" fillId="0" borderId="3" xfId="22" applyNumberFormat="1" applyFont="1" applyBorder="1" applyAlignment="1">
      <alignment horizontal="center" vertical="center"/>
    </xf>
    <xf numFmtId="0" fontId="32" fillId="0" borderId="0" xfId="23" applyFont="1" applyAlignment="1">
      <alignment vertical="center"/>
    </xf>
    <xf numFmtId="3" fontId="11" fillId="0" borderId="3" xfId="22" applyNumberFormat="1" applyFont="1" applyBorder="1" applyAlignment="1">
      <alignment horizontal="center" vertical="center" wrapText="1"/>
    </xf>
    <xf numFmtId="3" fontId="32" fillId="2" borderId="3" xfId="23" applyNumberFormat="1" applyFont="1" applyFill="1" applyBorder="1" applyAlignment="1">
      <alignment vertical="center"/>
    </xf>
    <xf numFmtId="0" fontId="59" fillId="0" borderId="5" xfId="23" applyFont="1" applyBorder="1" applyAlignment="1">
      <alignment horizontal="center"/>
    </xf>
    <xf numFmtId="0" fontId="59" fillId="0" borderId="10" xfId="23" applyFont="1" applyBorder="1" applyAlignment="1">
      <alignment horizontal="center"/>
    </xf>
    <xf numFmtId="0" fontId="59" fillId="0" borderId="4" xfId="23" applyFont="1" applyBorder="1" applyAlignment="1">
      <alignment horizontal="center"/>
    </xf>
    <xf numFmtId="0" fontId="59" fillId="0" borderId="0" xfId="23" applyFont="1"/>
    <xf numFmtId="3" fontId="32" fillId="0" borderId="3" xfId="23" applyNumberFormat="1" applyFont="1" applyBorder="1" applyAlignment="1">
      <alignment horizontal="right" vertical="center"/>
    </xf>
    <xf numFmtId="0" fontId="11" fillId="0" borderId="0" xfId="22" applyFont="1" applyAlignment="1">
      <alignment horizontal="right" vertical="center"/>
    </xf>
    <xf numFmtId="0" fontId="12" fillId="0" borderId="0" xfId="22" applyFont="1" applyAlignment="1">
      <alignment horizontal="right"/>
    </xf>
    <xf numFmtId="3" fontId="19" fillId="0" borderId="3" xfId="22" applyNumberFormat="1" applyFont="1" applyBorder="1" applyAlignment="1">
      <alignment horizontal="center" vertical="center" wrapText="1"/>
    </xf>
    <xf numFmtId="0" fontId="19" fillId="0" borderId="0" xfId="22" applyFont="1" applyAlignment="1">
      <alignment horizontal="right" vertical="center"/>
    </xf>
    <xf numFmtId="0" fontId="19" fillId="0" borderId="0" xfId="22" applyFont="1" applyAlignment="1">
      <alignment horizontal="right"/>
    </xf>
    <xf numFmtId="3" fontId="32" fillId="0" borderId="3" xfId="23" applyNumberFormat="1" applyFont="1" applyBorder="1" applyAlignment="1">
      <alignment vertical="center"/>
    </xf>
    <xf numFmtId="0" fontId="58" fillId="0" borderId="0" xfId="23" applyAlignment="1">
      <alignment horizontal="center"/>
    </xf>
    <xf numFmtId="0" fontId="58" fillId="0" borderId="0" xfId="23"/>
    <xf numFmtId="3" fontId="49" fillId="0" borderId="0" xfId="22" applyNumberFormat="1" applyFont="1" applyAlignment="1">
      <alignment horizontal="center" vertical="center" wrapText="1"/>
    </xf>
    <xf numFmtId="0" fontId="23" fillId="0" borderId="0" xfId="22" applyFont="1" applyAlignment="1">
      <alignment horizontal="center" vertical="center"/>
    </xf>
    <xf numFmtId="3" fontId="12" fillId="0" borderId="3" xfId="22" applyNumberFormat="1" applyFont="1" applyBorder="1" applyAlignment="1">
      <alignment horizontal="right" vertical="center" wrapText="1"/>
    </xf>
    <xf numFmtId="0" fontId="59" fillId="0" borderId="0" xfId="25" applyFont="1" applyAlignment="1">
      <alignment vertical="center"/>
    </xf>
    <xf numFmtId="3" fontId="59" fillId="6" borderId="3" xfId="25" applyNumberFormat="1" applyFont="1" applyFill="1" applyBorder="1" applyAlignment="1">
      <alignment vertical="center"/>
    </xf>
    <xf numFmtId="3" fontId="60" fillId="0" borderId="3" xfId="25" applyNumberFormat="1" applyFont="1" applyBorder="1" applyAlignment="1">
      <alignment vertical="center"/>
    </xf>
    <xf numFmtId="3" fontId="11" fillId="0" borderId="3" xfId="22" applyNumberFormat="1" applyFont="1" applyBorder="1" applyAlignment="1">
      <alignment horizontal="right" vertical="center"/>
    </xf>
    <xf numFmtId="0" fontId="32" fillId="0" borderId="0" xfId="25" applyFont="1" applyAlignment="1">
      <alignment vertical="center"/>
    </xf>
    <xf numFmtId="3" fontId="32" fillId="6" borderId="3" xfId="25" applyNumberFormat="1" applyFont="1" applyFill="1" applyBorder="1" applyAlignment="1">
      <alignment vertical="center"/>
    </xf>
    <xf numFmtId="3" fontId="32" fillId="0" borderId="3" xfId="25" applyNumberFormat="1" applyFont="1" applyBorder="1" applyAlignment="1">
      <alignment vertical="center"/>
    </xf>
    <xf numFmtId="0" fontId="59" fillId="0" borderId="0" xfId="25" applyFont="1"/>
    <xf numFmtId="0" fontId="12" fillId="0" borderId="0" xfId="26" applyFont="1" applyAlignment="1">
      <alignment vertical="center"/>
    </xf>
    <xf numFmtId="3" fontId="12" fillId="0" borderId="0" xfId="26" applyNumberFormat="1" applyFont="1" applyAlignment="1">
      <alignment horizontal="center" vertical="center" wrapText="1"/>
    </xf>
    <xf numFmtId="3" fontId="12" fillId="0" borderId="0" xfId="26" applyNumberFormat="1" applyFont="1" applyAlignment="1">
      <alignment horizontal="center" vertical="center"/>
    </xf>
    <xf numFmtId="3" fontId="12" fillId="0" borderId="0" xfId="26" applyNumberFormat="1" applyFont="1" applyAlignment="1">
      <alignment horizontal="left" vertical="center"/>
    </xf>
    <xf numFmtId="3" fontId="49" fillId="0" borderId="0" xfId="26" applyNumberFormat="1" applyFont="1" applyAlignment="1">
      <alignment horizontal="left" vertical="center"/>
    </xf>
    <xf numFmtId="3" fontId="12" fillId="0" borderId="0" xfId="26" applyNumberFormat="1" applyFont="1" applyAlignment="1">
      <alignment horizontal="left" vertical="center" wrapText="1"/>
    </xf>
    <xf numFmtId="0" fontId="12" fillId="0" borderId="0" xfId="26" applyFont="1" applyAlignment="1">
      <alignment vertical="center" wrapText="1"/>
    </xf>
    <xf numFmtId="0" fontId="12" fillId="0" borderId="0" xfId="26" applyFont="1" applyAlignment="1">
      <alignment horizontal="center" vertical="center"/>
    </xf>
    <xf numFmtId="0" fontId="12" fillId="0" borderId="0" xfId="26" applyFont="1" applyAlignment="1">
      <alignment horizontal="center" vertical="center" wrapText="1"/>
    </xf>
    <xf numFmtId="0" fontId="49" fillId="0" borderId="0" xfId="26" applyFont="1" applyAlignment="1">
      <alignment vertical="center" wrapText="1"/>
    </xf>
    <xf numFmtId="0" fontId="11" fillId="0" borderId="0" xfId="26" applyFont="1" applyAlignment="1">
      <alignment vertical="center"/>
    </xf>
    <xf numFmtId="3" fontId="17" fillId="0" borderId="10" xfId="26" applyNumberFormat="1" applyFont="1" applyBorder="1" applyAlignment="1">
      <alignment horizontal="center" vertical="top" wrapText="1"/>
    </xf>
    <xf numFmtId="3" fontId="17" fillId="0" borderId="4" xfId="26" applyNumberFormat="1" applyFont="1" applyBorder="1" applyAlignment="1">
      <alignment horizontal="center" vertical="top" wrapText="1"/>
    </xf>
    <xf numFmtId="0" fontId="17" fillId="0" borderId="7" xfId="26" applyFont="1" applyBorder="1" applyAlignment="1">
      <alignment horizontal="center" vertical="top" wrapText="1"/>
    </xf>
    <xf numFmtId="0" fontId="17" fillId="0" borderId="11" xfId="26" applyFont="1" applyBorder="1" applyAlignment="1">
      <alignment horizontal="center" vertical="top" wrapText="1"/>
    </xf>
    <xf numFmtId="3" fontId="17" fillId="0" borderId="3" xfId="26" applyNumberFormat="1" applyFont="1" applyBorder="1" applyAlignment="1">
      <alignment horizontal="center" vertical="top" wrapText="1"/>
    </xf>
    <xf numFmtId="0" fontId="13" fillId="0" borderId="3" xfId="26" applyFont="1" applyBorder="1" applyAlignment="1">
      <alignment horizontal="center" vertical="center" wrapText="1"/>
    </xf>
    <xf numFmtId="3" fontId="13" fillId="0" borderId="3" xfId="26" applyNumberFormat="1" applyFont="1" applyBorder="1" applyAlignment="1">
      <alignment horizontal="center" vertical="center" wrapText="1"/>
    </xf>
    <xf numFmtId="0" fontId="13" fillId="0" borderId="0" xfId="26" applyFont="1" applyAlignment="1">
      <alignment horizontal="center" vertical="center"/>
    </xf>
    <xf numFmtId="0" fontId="64" fillId="0" borderId="1" xfId="26" applyFont="1" applyBorder="1" applyAlignment="1">
      <alignment horizontal="center" vertical="center"/>
    </xf>
    <xf numFmtId="0" fontId="64" fillId="0" borderId="6" xfId="26" applyFont="1" applyBorder="1" applyAlignment="1">
      <alignment horizontal="center" vertical="center"/>
    </xf>
    <xf numFmtId="0" fontId="64" fillId="0" borderId="6" xfId="26" applyFont="1" applyBorder="1" applyAlignment="1">
      <alignment horizontal="center" vertical="center" wrapText="1"/>
    </xf>
    <xf numFmtId="0" fontId="42" fillId="0" borderId="6" xfId="26" applyFont="1" applyBorder="1" applyAlignment="1">
      <alignment horizontal="center" vertical="center" wrapText="1"/>
    </xf>
    <xf numFmtId="3" fontId="64" fillId="0" borderId="6" xfId="26" applyNumberFormat="1" applyFont="1" applyBorder="1" applyAlignment="1">
      <alignment horizontal="center" vertical="center" wrapText="1"/>
    </xf>
    <xf numFmtId="3" fontId="64" fillId="0" borderId="15" xfId="26" applyNumberFormat="1" applyFont="1" applyBorder="1" applyAlignment="1">
      <alignment horizontal="center" vertical="center" wrapText="1"/>
    </xf>
    <xf numFmtId="0" fontId="64" fillId="0" borderId="0" xfId="26" applyFont="1" applyAlignment="1">
      <alignment horizontal="center" vertical="center"/>
    </xf>
    <xf numFmtId="0" fontId="34" fillId="0" borderId="3" xfId="26" applyFont="1" applyBorder="1" applyAlignment="1">
      <alignment horizontal="center" vertical="center" wrapText="1"/>
    </xf>
    <xf numFmtId="3" fontId="34" fillId="0" borderId="4" xfId="26" applyNumberFormat="1" applyFont="1" applyBorder="1" applyAlignment="1">
      <alignment horizontal="right" vertical="center" wrapText="1"/>
    </xf>
    <xf numFmtId="3" fontId="34" fillId="0" borderId="3" xfId="26" applyNumberFormat="1" applyFont="1" applyBorder="1" applyAlignment="1">
      <alignment horizontal="right" vertical="center" wrapText="1"/>
    </xf>
    <xf numFmtId="0" fontId="34" fillId="0" borderId="0" xfId="26" applyFont="1" applyAlignment="1">
      <alignment horizontal="center" vertical="center"/>
    </xf>
    <xf numFmtId="0" fontId="64" fillId="0" borderId="1" xfId="26" applyFont="1" applyBorder="1" applyAlignment="1">
      <alignment horizontal="center"/>
    </xf>
    <xf numFmtId="0" fontId="64" fillId="0" borderId="0" xfId="26" applyFont="1" applyAlignment="1">
      <alignment horizontal="center"/>
    </xf>
    <xf numFmtId="0" fontId="64" fillId="0" borderId="0" xfId="26" applyFont="1" applyAlignment="1">
      <alignment horizontal="center" wrapText="1"/>
    </xf>
    <xf numFmtId="0" fontId="64" fillId="0" borderId="0" xfId="26" applyFont="1" applyAlignment="1">
      <alignment horizontal="left" wrapText="1"/>
    </xf>
    <xf numFmtId="0" fontId="64" fillId="0" borderId="0" xfId="26" applyFont="1" applyAlignment="1">
      <alignment horizontal="center" vertical="center" wrapText="1"/>
    </xf>
    <xf numFmtId="0" fontId="42" fillId="0" borderId="0" xfId="26" applyFont="1" applyAlignment="1">
      <alignment horizontal="center" vertical="center" wrapText="1"/>
    </xf>
    <xf numFmtId="3" fontId="64" fillId="0" borderId="0" xfId="26" applyNumberFormat="1" applyFont="1" applyAlignment="1">
      <alignment horizontal="center" vertical="center" wrapText="1"/>
    </xf>
    <xf numFmtId="3" fontId="64" fillId="0" borderId="9" xfId="26" applyNumberFormat="1" applyFont="1" applyBorder="1" applyAlignment="1">
      <alignment horizontal="center" vertical="center" wrapText="1"/>
    </xf>
    <xf numFmtId="0" fontId="34" fillId="0" borderId="3" xfId="26" applyFont="1" applyBorder="1" applyAlignment="1">
      <alignment horizontal="center" vertical="center"/>
    </xf>
    <xf numFmtId="3" fontId="34" fillId="0" borderId="3" xfId="26" applyNumberFormat="1" applyFont="1" applyBorder="1" applyAlignment="1">
      <alignment horizontal="right" vertical="center"/>
    </xf>
    <xf numFmtId="0" fontId="34" fillId="0" borderId="3" xfId="26" applyFont="1" applyBorder="1" applyAlignment="1">
      <alignment horizontal="right" vertical="center"/>
    </xf>
    <xf numFmtId="0" fontId="34" fillId="0" borderId="0" xfId="26" applyFont="1" applyAlignment="1">
      <alignment vertical="center"/>
    </xf>
    <xf numFmtId="0" fontId="64" fillId="0" borderId="2" xfId="26" applyFont="1" applyBorder="1" applyAlignment="1">
      <alignment horizontal="center"/>
    </xf>
    <xf numFmtId="0" fontId="64" fillId="0" borderId="12" xfId="26" applyFont="1" applyBorder="1" applyAlignment="1">
      <alignment horizontal="center"/>
    </xf>
    <xf numFmtId="0" fontId="64" fillId="0" borderId="12" xfId="26" applyFont="1" applyBorder="1" applyAlignment="1">
      <alignment horizontal="center" wrapText="1"/>
    </xf>
    <xf numFmtId="0" fontId="64" fillId="0" borderId="12" xfId="26" applyFont="1" applyBorder="1" applyAlignment="1">
      <alignment horizontal="center" vertical="center" wrapText="1"/>
    </xf>
    <xf numFmtId="0" fontId="42" fillId="0" borderId="12" xfId="26" applyFont="1" applyBorder="1" applyAlignment="1">
      <alignment horizontal="center" vertical="center" wrapText="1"/>
    </xf>
    <xf numFmtId="3" fontId="64" fillId="0" borderId="12" xfId="26" applyNumberFormat="1" applyFont="1" applyBorder="1" applyAlignment="1">
      <alignment horizontal="center" vertical="center" wrapText="1"/>
    </xf>
    <xf numFmtId="3" fontId="64" fillId="0" borderId="13" xfId="26" applyNumberFormat="1" applyFont="1" applyBorder="1" applyAlignment="1">
      <alignment horizontal="center" vertical="center" wrapText="1"/>
    </xf>
    <xf numFmtId="0" fontId="21" fillId="0" borderId="3" xfId="26" applyFont="1" applyBorder="1" applyAlignment="1">
      <alignment horizontal="center" vertical="center" wrapText="1"/>
    </xf>
    <xf numFmtId="3" fontId="21" fillId="0" borderId="3" xfId="26" applyNumberFormat="1" applyFont="1" applyBorder="1" applyAlignment="1">
      <alignment vertical="center" wrapText="1"/>
    </xf>
    <xf numFmtId="0" fontId="17" fillId="0" borderId="0" xfId="26" applyFont="1" applyAlignment="1">
      <alignment vertical="top"/>
    </xf>
    <xf numFmtId="0" fontId="25" fillId="0" borderId="3" xfId="0" applyFont="1" applyBorder="1" applyAlignment="1">
      <alignment horizontal="center" vertical="center" wrapText="1"/>
    </xf>
    <xf numFmtId="0" fontId="64" fillId="0" borderId="14" xfId="26" applyFont="1" applyBorder="1" applyAlignment="1">
      <alignment horizontal="center"/>
    </xf>
    <xf numFmtId="0" fontId="64" fillId="0" borderId="6" xfId="26" applyFont="1" applyBorder="1" applyAlignment="1">
      <alignment horizontal="center"/>
    </xf>
    <xf numFmtId="0" fontId="64" fillId="0" borderId="6" xfId="26" applyFont="1" applyBorder="1" applyAlignment="1">
      <alignment horizontal="center" wrapText="1"/>
    </xf>
    <xf numFmtId="0" fontId="64" fillId="0" borderId="6" xfId="26" applyFont="1" applyBorder="1" applyAlignment="1">
      <alignment horizontal="left" wrapText="1"/>
    </xf>
    <xf numFmtId="3" fontId="34" fillId="0" borderId="3" xfId="26" applyNumberFormat="1" applyFont="1" applyBorder="1" applyAlignment="1">
      <alignment vertical="center"/>
    </xf>
    <xf numFmtId="0" fontId="65" fillId="0" borderId="3" xfId="0" applyFont="1" applyBorder="1" applyAlignment="1">
      <alignment horizontal="center" vertical="center"/>
    </xf>
    <xf numFmtId="49" fontId="66" fillId="0" borderId="3" xfId="26" applyNumberFormat="1" applyFont="1" applyBorder="1" applyAlignment="1">
      <alignment horizontal="center" vertical="center"/>
    </xf>
    <xf numFmtId="3" fontId="66" fillId="0" borderId="3" xfId="26" applyNumberFormat="1" applyFont="1" applyBorder="1" applyAlignment="1">
      <alignment vertical="center" wrapText="1"/>
    </xf>
    <xf numFmtId="0" fontId="18" fillId="0" borderId="0" xfId="26" applyFont="1" applyAlignment="1">
      <alignment vertical="center"/>
    </xf>
    <xf numFmtId="0" fontId="67" fillId="0" borderId="3" xfId="0" applyFont="1" applyBorder="1" applyAlignment="1">
      <alignment horizontal="center" vertical="center"/>
    </xf>
    <xf numFmtId="49" fontId="20" fillId="0" borderId="5" xfId="26" applyNumberFormat="1" applyFont="1" applyBorder="1" applyAlignment="1">
      <alignment horizontal="left" vertical="center"/>
    </xf>
    <xf numFmtId="49" fontId="20" fillId="0" borderId="10" xfId="26" applyNumberFormat="1" applyFont="1" applyBorder="1" applyAlignment="1">
      <alignment horizontal="left" vertical="center"/>
    </xf>
    <xf numFmtId="49" fontId="20" fillId="0" borderId="10" xfId="26" applyNumberFormat="1" applyFont="1" applyBorder="1" applyAlignment="1">
      <alignment horizontal="center" vertical="center"/>
    </xf>
    <xf numFmtId="0" fontId="59" fillId="0" borderId="10" xfId="26" applyFont="1" applyBorder="1" applyAlignment="1">
      <alignment vertical="center" wrapText="1"/>
    </xf>
    <xf numFmtId="3" fontId="21" fillId="0" borderId="10" xfId="26" applyNumberFormat="1" applyFont="1" applyBorder="1" applyAlignment="1">
      <alignment vertical="center" wrapText="1"/>
    </xf>
    <xf numFmtId="3" fontId="21" fillId="0" borderId="4" xfId="26" applyNumberFormat="1" applyFont="1" applyBorder="1" applyAlignment="1">
      <alignment vertical="center" wrapText="1"/>
    </xf>
    <xf numFmtId="0" fontId="17" fillId="0" borderId="0" xfId="26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3" fontId="20" fillId="0" borderId="3" xfId="26" applyNumberFormat="1" applyFont="1" applyBorder="1" applyAlignment="1">
      <alignment vertical="center" wrapText="1"/>
    </xf>
    <xf numFmtId="3" fontId="21" fillId="0" borderId="7" xfId="26" applyNumberFormat="1" applyFont="1" applyBorder="1" applyAlignment="1">
      <alignment vertical="center" wrapText="1"/>
    </xf>
    <xf numFmtId="0" fontId="22" fillId="0" borderId="3" xfId="26" applyFont="1" applyBorder="1" applyAlignment="1">
      <alignment horizontal="center" vertical="center" wrapText="1"/>
    </xf>
    <xf numFmtId="3" fontId="22" fillId="0" borderId="7" xfId="26" applyNumberFormat="1" applyFont="1" applyBorder="1" applyAlignment="1">
      <alignment vertical="center" wrapText="1"/>
    </xf>
    <xf numFmtId="3" fontId="22" fillId="0" borderId="3" xfId="26" applyNumberFormat="1" applyFont="1" applyBorder="1" applyAlignment="1">
      <alignment vertical="center" wrapText="1"/>
    </xf>
    <xf numFmtId="0" fontId="15" fillId="0" borderId="0" xfId="26" applyFont="1" applyAlignment="1">
      <alignment vertical="center"/>
    </xf>
    <xf numFmtId="0" fontId="68" fillId="0" borderId="3" xfId="0" applyFont="1" applyBorder="1" applyAlignment="1">
      <alignment horizontal="center" vertical="center" wrapText="1"/>
    </xf>
    <xf numFmtId="0" fontId="64" fillId="0" borderId="5" xfId="26" applyFont="1" applyBorder="1" applyAlignment="1">
      <alignment horizontal="center"/>
    </xf>
    <xf numFmtId="0" fontId="64" fillId="0" borderId="10" xfId="26" applyFont="1" applyBorder="1" applyAlignment="1">
      <alignment horizontal="center"/>
    </xf>
    <xf numFmtId="0" fontId="64" fillId="0" borderId="10" xfId="26" applyFont="1" applyBorder="1" applyAlignment="1">
      <alignment horizontal="center" wrapText="1"/>
    </xf>
    <xf numFmtId="0" fontId="64" fillId="0" borderId="10" xfId="26" applyFont="1" applyBorder="1" applyAlignment="1">
      <alignment horizontal="center" vertical="center" wrapText="1"/>
    </xf>
    <xf numFmtId="0" fontId="42" fillId="0" borderId="10" xfId="26" applyFont="1" applyBorder="1" applyAlignment="1">
      <alignment horizontal="center" vertical="center" wrapText="1"/>
    </xf>
    <xf numFmtId="3" fontId="64" fillId="0" borderId="10" xfId="26" applyNumberFormat="1" applyFont="1" applyBorder="1" applyAlignment="1">
      <alignment horizontal="center" vertical="center" wrapText="1"/>
    </xf>
    <xf numFmtId="3" fontId="64" fillId="0" borderId="4" xfId="26" applyNumberFormat="1" applyFont="1" applyBorder="1" applyAlignment="1">
      <alignment horizontal="center" vertical="center" wrapText="1"/>
    </xf>
    <xf numFmtId="49" fontId="69" fillId="0" borderId="3" xfId="26" applyNumberFormat="1" applyFont="1" applyBorder="1" applyAlignment="1">
      <alignment horizontal="center" vertical="center" wrapText="1"/>
    </xf>
    <xf numFmtId="3" fontId="69" fillId="0" borderId="3" xfId="26" applyNumberFormat="1" applyFont="1" applyBorder="1" applyAlignment="1">
      <alignment vertical="center" wrapText="1"/>
    </xf>
    <xf numFmtId="0" fontId="42" fillId="0" borderId="0" xfId="26" applyFont="1" applyAlignment="1">
      <alignment vertical="center"/>
    </xf>
    <xf numFmtId="0" fontId="70" fillId="0" borderId="3" xfId="0" applyFont="1" applyBorder="1" applyAlignment="1">
      <alignment horizontal="center" vertical="center" wrapText="1"/>
    </xf>
    <xf numFmtId="49" fontId="69" fillId="0" borderId="3" xfId="26" applyNumberFormat="1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49" fontId="20" fillId="0" borderId="14" xfId="26" applyNumberFormat="1" applyFont="1" applyBorder="1" applyAlignment="1">
      <alignment horizontal="left" vertical="center"/>
    </xf>
    <xf numFmtId="49" fontId="20" fillId="0" borderId="6" xfId="26" applyNumberFormat="1" applyFont="1" applyBorder="1" applyAlignment="1">
      <alignment horizontal="left" vertical="center"/>
    </xf>
    <xf numFmtId="0" fontId="21" fillId="0" borderId="7" xfId="26" applyFont="1" applyBorder="1" applyAlignment="1">
      <alignment horizontal="center" vertical="center" wrapText="1"/>
    </xf>
    <xf numFmtId="0" fontId="21" fillId="0" borderId="8" xfId="26" applyFont="1" applyBorder="1" applyAlignment="1">
      <alignment horizontal="center" vertical="center" wrapText="1"/>
    </xf>
    <xf numFmtId="0" fontId="21" fillId="0" borderId="7" xfId="26" applyFont="1" applyBorder="1" applyAlignment="1">
      <alignment horizontal="center" vertical="top" wrapText="1"/>
    </xf>
    <xf numFmtId="0" fontId="12" fillId="0" borderId="0" xfId="26" applyFont="1" applyAlignment="1">
      <alignment vertical="top"/>
    </xf>
    <xf numFmtId="0" fontId="21" fillId="0" borderId="8" xfId="26" applyFont="1" applyBorder="1" applyAlignment="1">
      <alignment horizontal="center" vertical="top" wrapText="1"/>
    </xf>
    <xf numFmtId="0" fontId="21" fillId="0" borderId="11" xfId="26" applyFont="1" applyBorder="1" applyAlignment="1">
      <alignment horizontal="center" vertical="top" wrapText="1"/>
    </xf>
    <xf numFmtId="0" fontId="21" fillId="0" borderId="11" xfId="26" applyFont="1" applyBorder="1" applyAlignment="1">
      <alignment horizontal="center" vertical="center" wrapText="1"/>
    </xf>
    <xf numFmtId="0" fontId="21" fillId="0" borderId="9" xfId="26" applyFont="1" applyBorder="1" applyAlignment="1">
      <alignment horizontal="center" vertical="center" wrapText="1"/>
    </xf>
    <xf numFmtId="0" fontId="21" fillId="0" borderId="12" xfId="26" applyFont="1" applyBorder="1" applyAlignment="1">
      <alignment horizontal="center" vertical="center" wrapText="1"/>
    </xf>
    <xf numFmtId="3" fontId="21" fillId="0" borderId="11" xfId="26" applyNumberFormat="1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49" fontId="20" fillId="0" borderId="6" xfId="26" applyNumberFormat="1" applyFont="1" applyBorder="1" applyAlignment="1">
      <alignment horizontal="center" vertical="center"/>
    </xf>
    <xf numFmtId="0" fontId="59" fillId="0" borderId="6" xfId="26" applyFont="1" applyBorder="1" applyAlignment="1">
      <alignment vertical="center" wrapText="1"/>
    </xf>
    <xf numFmtId="3" fontId="21" fillId="0" borderId="6" xfId="26" applyNumberFormat="1" applyFont="1" applyBorder="1" applyAlignment="1">
      <alignment vertical="center" wrapText="1"/>
    </xf>
    <xf numFmtId="3" fontId="21" fillId="0" borderId="15" xfId="26" applyNumberFormat="1" applyFont="1" applyBorder="1" applyAlignment="1">
      <alignment vertical="center" wrapText="1"/>
    </xf>
    <xf numFmtId="0" fontId="65" fillId="0" borderId="3" xfId="0" applyFont="1" applyBorder="1" applyAlignment="1">
      <alignment horizontal="center" vertical="center" wrapText="1"/>
    </xf>
    <xf numFmtId="3" fontId="12" fillId="0" borderId="0" xfId="26" applyNumberFormat="1" applyFont="1" applyAlignment="1">
      <alignment vertical="center" wrapText="1"/>
    </xf>
    <xf numFmtId="0" fontId="72" fillId="0" borderId="0" xfId="26" applyFont="1" applyAlignment="1">
      <alignment horizontal="left"/>
    </xf>
    <xf numFmtId="0" fontId="72" fillId="0" borderId="0" xfId="26" applyFont="1" applyAlignment="1">
      <alignment horizontal="center"/>
    </xf>
    <xf numFmtId="0" fontId="49" fillId="0" borderId="0" xfId="26" applyFont="1" applyAlignment="1">
      <alignment wrapText="1"/>
    </xf>
    <xf numFmtId="0" fontId="12" fillId="0" borderId="0" xfId="26" applyFont="1" applyAlignment="1">
      <alignment wrapText="1"/>
    </xf>
    <xf numFmtId="0" fontId="12" fillId="0" borderId="0" xfId="26" applyFont="1" applyAlignment="1">
      <alignment horizontal="center" wrapText="1"/>
    </xf>
    <xf numFmtId="3" fontId="12" fillId="0" borderId="0" xfId="26" applyNumberFormat="1" applyFont="1" applyAlignment="1">
      <alignment wrapText="1"/>
    </xf>
    <xf numFmtId="0" fontId="12" fillId="0" borderId="0" xfId="26" applyFont="1"/>
    <xf numFmtId="0" fontId="49" fillId="0" borderId="0" xfId="26" applyFont="1" applyAlignment="1">
      <alignment horizontal="left" vertical="center"/>
    </xf>
    <xf numFmtId="0" fontId="49" fillId="0" borderId="0" xfId="26" applyFont="1" applyAlignment="1">
      <alignment horizontal="center" vertical="center"/>
    </xf>
    <xf numFmtId="0" fontId="12" fillId="0" borderId="0" xfId="26" applyFont="1" applyAlignment="1">
      <alignment horizontal="center"/>
    </xf>
    <xf numFmtId="0" fontId="12" fillId="0" borderId="0" xfId="26" applyFont="1" applyAlignment="1">
      <alignment horizontal="left"/>
    </xf>
    <xf numFmtId="3" fontId="12" fillId="0" borderId="0" xfId="26" applyNumberFormat="1" applyFont="1" applyAlignment="1">
      <alignment horizontal="left" wrapText="1"/>
    </xf>
    <xf numFmtId="3" fontId="12" fillId="0" borderId="0" xfId="26" applyNumberFormat="1" applyFont="1"/>
    <xf numFmtId="0" fontId="11" fillId="0" borderId="0" xfId="26" applyFont="1" applyAlignment="1">
      <alignment vertical="center" wrapText="1"/>
    </xf>
    <xf numFmtId="0" fontId="11" fillId="0" borderId="7" xfId="26" applyFont="1" applyBorder="1" applyAlignment="1">
      <alignment horizontal="center" vertical="top" wrapText="1"/>
    </xf>
    <xf numFmtId="0" fontId="64" fillId="0" borderId="3" xfId="26" applyFont="1" applyBorder="1" applyAlignment="1">
      <alignment horizontal="center"/>
    </xf>
    <xf numFmtId="0" fontId="64" fillId="0" borderId="3" xfId="26" applyFont="1" applyBorder="1" applyAlignment="1">
      <alignment horizontal="center" wrapText="1"/>
    </xf>
    <xf numFmtId="3" fontId="64" fillId="0" borderId="3" xfId="26" applyNumberFormat="1" applyFont="1" applyBorder="1" applyAlignment="1">
      <alignment horizontal="center" wrapText="1"/>
    </xf>
    <xf numFmtId="0" fontId="19" fillId="0" borderId="15" xfId="26" applyFont="1" applyBorder="1" applyAlignment="1">
      <alignment horizontal="center" vertical="center" wrapText="1"/>
    </xf>
    <xf numFmtId="3" fontId="19" fillId="0" borderId="3" xfId="26" applyNumberFormat="1" applyFont="1" applyBorder="1" applyAlignment="1">
      <alignment horizontal="right" vertical="center" wrapText="1"/>
    </xf>
    <xf numFmtId="0" fontId="19" fillId="0" borderId="0" xfId="26" applyFont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12" fillId="0" borderId="8" xfId="28" applyNumberFormat="1" applyFont="1" applyFill="1" applyBorder="1" applyAlignment="1">
      <alignment horizontal="center" vertical="top"/>
    </xf>
    <xf numFmtId="1" fontId="12" fillId="0" borderId="8" xfId="28" applyNumberFormat="1" applyFont="1" applyFill="1" applyBorder="1" applyAlignment="1">
      <alignment horizontal="center" vertical="top"/>
    </xf>
    <xf numFmtId="9" fontId="12" fillId="0" borderId="7" xfId="28" applyFont="1" applyFill="1" applyBorder="1" applyAlignment="1">
      <alignment horizontal="center" vertical="center" wrapText="1"/>
    </xf>
    <xf numFmtId="3" fontId="12" fillId="0" borderId="3" xfId="28" applyNumberFormat="1" applyFont="1" applyFill="1" applyBorder="1" applyAlignment="1">
      <alignment horizontal="right" vertical="center"/>
    </xf>
    <xf numFmtId="3" fontId="12" fillId="0" borderId="3" xfId="28" applyNumberFormat="1" applyFont="1" applyFill="1" applyBorder="1" applyAlignment="1">
      <alignment vertical="center" wrapText="1"/>
    </xf>
    <xf numFmtId="9" fontId="12" fillId="0" borderId="0" xfId="28" applyFont="1" applyFill="1" applyAlignment="1">
      <alignment vertical="top" wrapText="1"/>
    </xf>
    <xf numFmtId="9" fontId="12" fillId="0" borderId="0" xfId="28" applyFont="1" applyFill="1" applyAlignment="1">
      <alignment vertical="top"/>
    </xf>
    <xf numFmtId="9" fontId="12" fillId="0" borderId="8" xfId="28" applyFont="1" applyFill="1" applyBorder="1" applyAlignment="1">
      <alignment horizontal="center" vertical="top"/>
    </xf>
    <xf numFmtId="9" fontId="12" fillId="0" borderId="3" xfId="28" applyFont="1" applyFill="1" applyBorder="1" applyAlignment="1">
      <alignment horizontal="center" vertical="center" wrapText="1"/>
    </xf>
    <xf numFmtId="9" fontId="12" fillId="0" borderId="11" xfId="28" applyFont="1" applyFill="1" applyBorder="1" applyAlignment="1">
      <alignment horizontal="center" vertical="top"/>
    </xf>
    <xf numFmtId="49" fontId="12" fillId="0" borderId="7" xfId="26" applyNumberFormat="1" applyFont="1" applyBorder="1" applyAlignment="1">
      <alignment horizontal="center" vertical="top"/>
    </xf>
    <xf numFmtId="0" fontId="12" fillId="0" borderId="3" xfId="26" applyFont="1" applyBorder="1" applyAlignment="1">
      <alignment horizontal="center" vertical="center" wrapText="1"/>
    </xf>
    <xf numFmtId="3" fontId="12" fillId="0" borderId="3" xfId="26" applyNumberFormat="1" applyFont="1" applyBorder="1" applyAlignment="1">
      <alignment horizontal="right" vertical="center"/>
    </xf>
    <xf numFmtId="3" fontId="12" fillId="0" borderId="3" xfId="26" applyNumberFormat="1" applyFont="1" applyBorder="1" applyAlignment="1">
      <alignment vertical="center" wrapText="1"/>
    </xf>
    <xf numFmtId="0" fontId="12" fillId="0" borderId="0" xfId="26" applyFont="1" applyAlignment="1">
      <alignment vertical="top" wrapText="1"/>
    </xf>
    <xf numFmtId="49" fontId="12" fillId="0" borderId="8" xfId="26" applyNumberFormat="1" applyFont="1" applyBorder="1" applyAlignment="1">
      <alignment horizontal="center" vertical="top"/>
    </xf>
    <xf numFmtId="49" fontId="12" fillId="0" borderId="11" xfId="26" applyNumberFormat="1" applyFont="1" applyBorder="1" applyAlignment="1">
      <alignment horizontal="center" vertical="top"/>
    </xf>
    <xf numFmtId="0" fontId="49" fillId="0" borderId="0" xfId="26" applyFont="1"/>
    <xf numFmtId="0" fontId="49" fillId="0" borderId="0" xfId="26" applyFont="1" applyAlignment="1">
      <alignment vertical="center"/>
    </xf>
    <xf numFmtId="0" fontId="17" fillId="0" borderId="0" xfId="26" applyFont="1"/>
    <xf numFmtId="0" fontId="11" fillId="0" borderId="0" xfId="26" applyFont="1"/>
    <xf numFmtId="0" fontId="1" fillId="0" borderId="0" xfId="29" applyAlignment="1">
      <alignment horizontal="center" vertical="top"/>
    </xf>
    <xf numFmtId="3" fontId="12" fillId="0" borderId="0" xfId="26" applyNumberFormat="1" applyFont="1" applyAlignment="1">
      <alignment horizontal="right"/>
    </xf>
    <xf numFmtId="3" fontId="21" fillId="0" borderId="0" xfId="29" applyNumberFormat="1" applyFont="1"/>
    <xf numFmtId="0" fontId="1" fillId="0" borderId="0" xfId="29" applyAlignment="1">
      <alignment vertical="top"/>
    </xf>
    <xf numFmtId="4" fontId="1" fillId="0" borderId="0" xfId="29" applyNumberFormat="1" applyAlignment="1">
      <alignment vertical="top"/>
    </xf>
    <xf numFmtId="0" fontId="30" fillId="0" borderId="8" xfId="29" applyFont="1" applyBorder="1" applyAlignment="1">
      <alignment horizontal="center" vertical="center" wrapText="1"/>
    </xf>
    <xf numFmtId="0" fontId="30" fillId="0" borderId="8" xfId="29" applyFont="1" applyBorder="1" applyAlignment="1">
      <alignment horizontal="center" vertical="center"/>
    </xf>
    <xf numFmtId="0" fontId="30" fillId="0" borderId="11" xfId="29" applyFont="1" applyBorder="1" applyAlignment="1">
      <alignment horizontal="center" vertical="center"/>
    </xf>
    <xf numFmtId="0" fontId="30" fillId="0" borderId="12" xfId="29" applyFont="1" applyBorder="1" applyAlignment="1">
      <alignment horizontal="center" vertical="center" wrapText="1"/>
    </xf>
    <xf numFmtId="0" fontId="30" fillId="0" borderId="3" xfId="29" applyFont="1" applyBorder="1" applyAlignment="1">
      <alignment horizontal="center" vertical="center" wrapText="1"/>
    </xf>
    <xf numFmtId="0" fontId="30" fillId="0" borderId="7" xfId="29" applyFont="1" applyBorder="1" applyAlignment="1">
      <alignment horizontal="center" vertical="center"/>
    </xf>
    <xf numFmtId="0" fontId="30" fillId="0" borderId="3" xfId="29" applyFont="1" applyBorder="1" applyAlignment="1">
      <alignment horizontal="center" vertical="center"/>
    </xf>
    <xf numFmtId="4" fontId="30" fillId="0" borderId="0" xfId="29" applyNumberFormat="1" applyFont="1" applyAlignment="1">
      <alignment horizontal="center" vertical="center"/>
    </xf>
    <xf numFmtId="0" fontId="30" fillId="0" borderId="0" xfId="29" applyFont="1" applyAlignment="1">
      <alignment horizontal="center" vertical="center"/>
    </xf>
    <xf numFmtId="0" fontId="74" fillId="0" borderId="3" xfId="29" applyFont="1" applyBorder="1" applyAlignment="1">
      <alignment horizontal="center" vertical="center"/>
    </xf>
    <xf numFmtId="0" fontId="74" fillId="0" borderId="3" xfId="29" applyFont="1" applyBorder="1" applyAlignment="1">
      <alignment horizontal="center" vertical="center" wrapText="1"/>
    </xf>
    <xf numFmtId="0" fontId="74" fillId="0" borderId="7" xfId="29" applyFont="1" applyBorder="1" applyAlignment="1">
      <alignment horizontal="center" vertical="center" wrapText="1"/>
    </xf>
    <xf numFmtId="0" fontId="74" fillId="0" borderId="8" xfId="29" applyFont="1" applyBorder="1" applyAlignment="1">
      <alignment horizontal="center" vertical="center" wrapText="1"/>
    </xf>
    <xf numFmtId="0" fontId="74" fillId="0" borderId="8" xfId="29" applyFont="1" applyBorder="1" applyAlignment="1">
      <alignment horizontal="center" vertical="center"/>
    </xf>
    <xf numFmtId="4" fontId="74" fillId="0" borderId="0" xfId="29" applyNumberFormat="1" applyFont="1" applyAlignment="1">
      <alignment horizontal="center" vertical="center"/>
    </xf>
    <xf numFmtId="0" fontId="74" fillId="0" borderId="0" xfId="29" applyFont="1" applyAlignment="1">
      <alignment horizontal="center" vertical="center"/>
    </xf>
    <xf numFmtId="0" fontId="30" fillId="0" borderId="14" xfId="29" applyFont="1" applyBorder="1" applyAlignment="1">
      <alignment horizontal="center" vertical="top"/>
    </xf>
    <xf numFmtId="0" fontId="30" fillId="0" borderId="5" xfId="29" applyFont="1" applyBorder="1" applyAlignment="1">
      <alignment horizontal="center" vertical="top" wrapText="1"/>
    </xf>
    <xf numFmtId="0" fontId="30" fillId="0" borderId="6" xfId="29" applyFont="1" applyBorder="1" applyAlignment="1">
      <alignment vertical="top" wrapText="1"/>
    </xf>
    <xf numFmtId="3" fontId="30" fillId="0" borderId="7" xfId="29" applyNumberFormat="1" applyFont="1" applyBorder="1" applyAlignment="1">
      <alignment vertical="top"/>
    </xf>
    <xf numFmtId="0" fontId="30" fillId="0" borderId="0" xfId="29" applyFont="1" applyAlignment="1">
      <alignment vertical="top"/>
    </xf>
    <xf numFmtId="0" fontId="1" fillId="0" borderId="1" xfId="29" applyBorder="1" applyAlignment="1">
      <alignment horizontal="center" vertical="top"/>
    </xf>
    <xf numFmtId="49" fontId="1" fillId="0" borderId="7" xfId="29" applyNumberFormat="1" applyBorder="1" applyAlignment="1">
      <alignment horizontal="center" vertical="top" wrapText="1"/>
    </xf>
    <xf numFmtId="0" fontId="1" fillId="0" borderId="7" xfId="29" applyBorder="1" applyAlignment="1">
      <alignment horizontal="left" vertical="top" wrapText="1"/>
    </xf>
    <xf numFmtId="3" fontId="1" fillId="0" borderId="7" xfId="29" applyNumberFormat="1" applyBorder="1" applyAlignment="1">
      <alignment vertical="top"/>
    </xf>
    <xf numFmtId="0" fontId="1" fillId="0" borderId="7" xfId="29" applyBorder="1" applyAlignment="1">
      <alignment horizontal="center" vertical="top"/>
    </xf>
    <xf numFmtId="0" fontId="1" fillId="0" borderId="0" xfId="29" applyAlignment="1">
      <alignment horizontal="center" vertical="center"/>
    </xf>
    <xf numFmtId="49" fontId="75" fillId="0" borderId="20" xfId="29" applyNumberFormat="1" applyFont="1" applyBorder="1" applyAlignment="1">
      <alignment horizontal="center" vertical="top" wrapText="1"/>
    </xf>
    <xf numFmtId="0" fontId="75" fillId="0" borderId="21" xfId="29" applyFont="1" applyBorder="1" applyAlignment="1">
      <alignment horizontal="left" vertical="top"/>
    </xf>
    <xf numFmtId="3" fontId="75" fillId="0" borderId="20" xfId="29" applyNumberFormat="1" applyFont="1" applyBorder="1" applyAlignment="1">
      <alignment vertical="top"/>
    </xf>
    <xf numFmtId="0" fontId="1" fillId="0" borderId="20" xfId="29" applyBorder="1" applyAlignment="1">
      <alignment horizontal="center" vertical="top"/>
    </xf>
    <xf numFmtId="49" fontId="75" fillId="0" borderId="22" xfId="29" applyNumberFormat="1" applyFont="1" applyBorder="1" applyAlignment="1">
      <alignment horizontal="center" vertical="top" wrapText="1"/>
    </xf>
    <xf numFmtId="0" fontId="75" fillId="0" borderId="23" xfId="29" applyFont="1" applyBorder="1" applyAlignment="1">
      <alignment horizontal="left" vertical="top" wrapText="1"/>
    </xf>
    <xf numFmtId="3" fontId="75" fillId="0" borderId="22" xfId="29" applyNumberFormat="1" applyFont="1" applyBorder="1" applyAlignment="1">
      <alignment vertical="top"/>
    </xf>
    <xf numFmtId="0" fontId="1" fillId="0" borderId="22" xfId="29" applyBorder="1" applyAlignment="1">
      <alignment horizontal="center" vertical="top"/>
    </xf>
    <xf numFmtId="0" fontId="1" fillId="0" borderId="7" xfId="29" applyBorder="1" applyAlignment="1">
      <alignment horizontal="left" vertical="top"/>
    </xf>
    <xf numFmtId="3" fontId="1" fillId="0" borderId="7" xfId="29" applyNumberFormat="1" applyBorder="1" applyAlignment="1">
      <alignment horizontal="right" vertical="top"/>
    </xf>
    <xf numFmtId="0" fontId="75" fillId="0" borderId="20" xfId="29" applyFont="1" applyBorder="1" applyAlignment="1">
      <alignment horizontal="center" vertical="top" wrapText="1"/>
    </xf>
    <xf numFmtId="3" fontId="75" fillId="0" borderId="20" xfId="29" applyNumberFormat="1" applyFont="1" applyBorder="1" applyAlignment="1">
      <alignment horizontal="right" vertical="top"/>
    </xf>
    <xf numFmtId="0" fontId="75" fillId="0" borderId="21" xfId="29" applyFont="1" applyBorder="1" applyAlignment="1">
      <alignment vertical="top"/>
    </xf>
    <xf numFmtId="0" fontId="75" fillId="0" borderId="21" xfId="29" applyFont="1" applyBorder="1" applyAlignment="1">
      <alignment vertical="top" wrapText="1"/>
    </xf>
    <xf numFmtId="0" fontId="75" fillId="0" borderId="1" xfId="29" applyFont="1" applyBorder="1" applyAlignment="1">
      <alignment horizontal="center" vertical="top"/>
    </xf>
    <xf numFmtId="0" fontId="75" fillId="0" borderId="20" xfId="29" applyFont="1" applyBorder="1" applyAlignment="1">
      <alignment horizontal="center" vertical="top"/>
    </xf>
    <xf numFmtId="0" fontId="75" fillId="0" borderId="20" xfId="29" applyFont="1" applyBorder="1" applyAlignment="1">
      <alignment vertical="top" wrapText="1"/>
    </xf>
    <xf numFmtId="3" fontId="75" fillId="0" borderId="0" xfId="29" applyNumberFormat="1" applyFont="1" applyAlignment="1">
      <alignment vertical="center"/>
    </xf>
    <xf numFmtId="0" fontId="75" fillId="0" borderId="0" xfId="29" applyFont="1" applyAlignment="1">
      <alignment vertical="center"/>
    </xf>
    <xf numFmtId="0" fontId="75" fillId="0" borderId="22" xfId="29" applyFont="1" applyBorder="1" applyAlignment="1">
      <alignment horizontal="center" vertical="top"/>
    </xf>
    <xf numFmtId="0" fontId="75" fillId="0" borderId="22" xfId="29" applyFont="1" applyBorder="1" applyAlignment="1">
      <alignment vertical="top" wrapText="1"/>
    </xf>
    <xf numFmtId="0" fontId="75" fillId="0" borderId="23" xfId="29" applyFont="1" applyBorder="1" applyAlignment="1">
      <alignment vertical="top" wrapText="1"/>
    </xf>
    <xf numFmtId="0" fontId="75" fillId="0" borderId="24" xfId="29" applyFont="1" applyBorder="1" applyAlignment="1">
      <alignment horizontal="left" vertical="top" wrapText="1"/>
    </xf>
    <xf numFmtId="0" fontId="1" fillId="0" borderId="25" xfId="29" applyBorder="1" applyAlignment="1">
      <alignment horizontal="center" vertical="top"/>
    </xf>
    <xf numFmtId="0" fontId="75" fillId="0" borderId="21" xfId="29" applyFont="1" applyBorder="1" applyAlignment="1">
      <alignment horizontal="left" vertical="top" wrapText="1"/>
    </xf>
    <xf numFmtId="0" fontId="30" fillId="0" borderId="5" xfId="29" applyFont="1" applyBorder="1" applyAlignment="1">
      <alignment horizontal="center" vertical="top"/>
    </xf>
    <xf numFmtId="0" fontId="30" fillId="0" borderId="10" xfId="29" applyFont="1" applyBorder="1" applyAlignment="1">
      <alignment vertical="top" wrapText="1"/>
    </xf>
    <xf numFmtId="0" fontId="1" fillId="0" borderId="26" xfId="29" applyBorder="1" applyAlignment="1">
      <alignment horizontal="center" vertical="center"/>
    </xf>
    <xf numFmtId="0" fontId="1" fillId="0" borderId="27" xfId="29" applyBorder="1" applyAlignment="1">
      <alignment vertical="center"/>
    </xf>
    <xf numFmtId="3" fontId="75" fillId="0" borderId="22" xfId="29" applyNumberFormat="1" applyFont="1" applyBorder="1" applyAlignment="1">
      <alignment horizontal="right" vertical="top"/>
    </xf>
    <xf numFmtId="49" fontId="75" fillId="0" borderId="11" xfId="29" applyNumberFormat="1" applyFont="1" applyBorder="1" applyAlignment="1">
      <alignment horizontal="center" vertical="top" wrapText="1"/>
    </xf>
    <xf numFmtId="0" fontId="75" fillId="0" borderId="28" xfId="29" applyFont="1" applyBorder="1" applyAlignment="1">
      <alignment horizontal="left" vertical="top" wrapText="1"/>
    </xf>
    <xf numFmtId="3" fontId="75" fillId="0" borderId="29" xfId="29" applyNumberFormat="1" applyFont="1" applyBorder="1" applyAlignment="1">
      <alignment vertical="top"/>
    </xf>
    <xf numFmtId="3" fontId="75" fillId="0" borderId="29" xfId="29" applyNumberFormat="1" applyFont="1" applyBorder="1" applyAlignment="1">
      <alignment horizontal="right" vertical="top"/>
    </xf>
    <xf numFmtId="0" fontId="1" fillId="0" borderId="26" xfId="29" applyBorder="1" applyAlignment="1">
      <alignment horizontal="center" vertical="top"/>
    </xf>
    <xf numFmtId="0" fontId="75" fillId="0" borderId="6" xfId="29" applyFont="1" applyBorder="1" applyAlignment="1">
      <alignment horizontal="left" vertical="top" wrapText="1"/>
    </xf>
    <xf numFmtId="3" fontId="1" fillId="0" borderId="26" xfId="29" applyNumberFormat="1" applyBorder="1" applyAlignment="1">
      <alignment vertical="top"/>
    </xf>
    <xf numFmtId="3" fontId="1" fillId="0" borderId="26" xfId="29" applyNumberFormat="1" applyBorder="1" applyAlignment="1">
      <alignment horizontal="right" vertical="top"/>
    </xf>
    <xf numFmtId="0" fontId="75" fillId="0" borderId="20" xfId="29" applyFont="1" applyBorder="1" applyAlignment="1">
      <alignment horizontal="center" vertical="center"/>
    </xf>
    <xf numFmtId="3" fontId="75" fillId="0" borderId="8" xfId="29" applyNumberFormat="1" applyFont="1" applyBorder="1" applyAlignment="1">
      <alignment vertical="top"/>
    </xf>
    <xf numFmtId="0" fontId="30" fillId="0" borderId="3" xfId="29" applyFont="1" applyBorder="1" applyAlignment="1">
      <alignment horizontal="center" vertical="top" wrapText="1"/>
    </xf>
    <xf numFmtId="0" fontId="1" fillId="0" borderId="15" xfId="29" applyBorder="1" applyAlignment="1">
      <alignment horizontal="left" vertical="top"/>
    </xf>
    <xf numFmtId="0" fontId="75" fillId="0" borderId="30" xfId="29" applyFont="1" applyBorder="1" applyAlignment="1">
      <alignment horizontal="left" vertical="top" wrapText="1"/>
    </xf>
    <xf numFmtId="0" fontId="75" fillId="0" borderId="11" xfId="29" applyFont="1" applyBorder="1" applyAlignment="1">
      <alignment horizontal="center" vertical="top" wrapText="1"/>
    </xf>
    <xf numFmtId="0" fontId="75" fillId="0" borderId="12" xfId="29" applyFont="1" applyBorder="1" applyAlignment="1">
      <alignment horizontal="left" vertical="top" wrapText="1"/>
    </xf>
    <xf numFmtId="3" fontId="75" fillId="0" borderId="11" xfId="29" applyNumberFormat="1" applyFont="1" applyBorder="1" applyAlignment="1">
      <alignment vertical="top"/>
    </xf>
    <xf numFmtId="3" fontId="75" fillId="0" borderId="31" xfId="29" applyNumberFormat="1" applyFont="1" applyBorder="1" applyAlignment="1">
      <alignment vertical="top"/>
    </xf>
    <xf numFmtId="3" fontId="75" fillId="0" borderId="11" xfId="29" applyNumberFormat="1" applyFont="1" applyBorder="1" applyAlignment="1">
      <alignment horizontal="right" vertical="top"/>
    </xf>
    <xf numFmtId="49" fontId="1" fillId="0" borderId="26" xfId="29" applyNumberFormat="1" applyBorder="1" applyAlignment="1">
      <alignment horizontal="center" vertical="top" wrapText="1"/>
    </xf>
    <xf numFmtId="0" fontId="1" fillId="0" borderId="32" xfId="29" applyBorder="1" applyAlignment="1">
      <alignment horizontal="left" vertical="top" wrapText="1"/>
    </xf>
    <xf numFmtId="0" fontId="75" fillId="0" borderId="8" xfId="29" applyFont="1" applyBorder="1" applyAlignment="1">
      <alignment horizontal="center" vertical="top" wrapText="1"/>
    </xf>
    <xf numFmtId="0" fontId="75" fillId="0" borderId="0" xfId="29" applyFont="1" applyAlignment="1">
      <alignment horizontal="left" vertical="top" wrapText="1"/>
    </xf>
    <xf numFmtId="0" fontId="1" fillId="0" borderId="26" xfId="29" applyBorder="1" applyAlignment="1">
      <alignment horizontal="left" vertical="top" wrapText="1"/>
    </xf>
    <xf numFmtId="3" fontId="75" fillId="0" borderId="7" xfId="29" applyNumberFormat="1" applyFont="1" applyBorder="1" applyAlignment="1">
      <alignment vertical="top"/>
    </xf>
    <xf numFmtId="0" fontId="30" fillId="0" borderId="4" xfId="29" applyFont="1" applyBorder="1" applyAlignment="1">
      <alignment vertical="top" wrapText="1"/>
    </xf>
    <xf numFmtId="0" fontId="1" fillId="0" borderId="7" xfId="29" applyBorder="1" applyAlignment="1">
      <alignment horizontal="center" vertical="top" wrapText="1"/>
    </xf>
    <xf numFmtId="0" fontId="1" fillId="0" borderId="7" xfId="29" applyBorder="1" applyAlignment="1">
      <alignment vertical="top" wrapText="1"/>
    </xf>
    <xf numFmtId="3" fontId="1" fillId="0" borderId="7" xfId="29" applyNumberFormat="1" applyBorder="1" applyAlignment="1">
      <alignment horizontal="center" vertical="top"/>
    </xf>
    <xf numFmtId="3" fontId="1" fillId="0" borderId="0" xfId="29" applyNumberFormat="1" applyAlignment="1">
      <alignment vertical="top"/>
    </xf>
    <xf numFmtId="49" fontId="75" fillId="0" borderId="29" xfId="29" applyNumberFormat="1" applyFont="1" applyBorder="1" applyAlignment="1">
      <alignment horizontal="center" vertical="top" wrapText="1"/>
    </xf>
    <xf numFmtId="0" fontId="75" fillId="0" borderId="28" xfId="29" applyFont="1" applyBorder="1" applyAlignment="1">
      <alignment vertical="top" wrapText="1"/>
    </xf>
    <xf numFmtId="3" fontId="75" fillId="0" borderId="29" xfId="29" applyNumberFormat="1" applyFont="1" applyBorder="1" applyAlignment="1">
      <alignment horizontal="center" vertical="top"/>
    </xf>
    <xf numFmtId="3" fontId="75" fillId="0" borderId="0" xfId="29" applyNumberFormat="1" applyFont="1" applyAlignment="1">
      <alignment vertical="top"/>
    </xf>
    <xf numFmtId="0" fontId="75" fillId="0" borderId="0" xfId="29" applyFont="1" applyAlignment="1">
      <alignment vertical="top"/>
    </xf>
    <xf numFmtId="3" fontId="1" fillId="0" borderId="8" xfId="29" applyNumberFormat="1" applyBorder="1" applyAlignment="1">
      <alignment vertical="top"/>
    </xf>
    <xf numFmtId="0" fontId="75" fillId="0" borderId="29" xfId="29" applyFont="1" applyBorder="1" applyAlignment="1">
      <alignment horizontal="center" vertical="top"/>
    </xf>
    <xf numFmtId="0" fontId="1" fillId="0" borderId="8" xfId="29" applyBorder="1" applyAlignment="1">
      <alignment horizontal="center" vertical="top"/>
    </xf>
    <xf numFmtId="3" fontId="1" fillId="0" borderId="29" xfId="29" applyNumberFormat="1" applyBorder="1" applyAlignment="1">
      <alignment vertical="top"/>
    </xf>
    <xf numFmtId="0" fontId="1" fillId="0" borderId="2" xfId="29" applyBorder="1" applyAlignment="1">
      <alignment horizontal="center" vertical="top"/>
    </xf>
    <xf numFmtId="0" fontId="1" fillId="0" borderId="14" xfId="29" applyBorder="1" applyAlignment="1">
      <alignment horizontal="center" vertical="top"/>
    </xf>
    <xf numFmtId="0" fontId="75" fillId="0" borderId="30" xfId="29" applyFont="1" applyBorder="1" applyAlignment="1">
      <alignment vertical="top" wrapText="1"/>
    </xf>
    <xf numFmtId="3" fontId="1" fillId="0" borderId="20" xfId="29" applyNumberFormat="1" applyBorder="1" applyAlignment="1">
      <alignment vertical="top"/>
    </xf>
    <xf numFmtId="3" fontId="1" fillId="0" borderId="31" xfId="29" applyNumberFormat="1" applyBorder="1" applyAlignment="1">
      <alignment vertical="top"/>
    </xf>
    <xf numFmtId="3" fontId="30" fillId="0" borderId="5" xfId="29" applyNumberFormat="1" applyFont="1" applyBorder="1" applyAlignment="1">
      <alignment horizontal="center" vertical="top"/>
    </xf>
    <xf numFmtId="3" fontId="30" fillId="0" borderId="7" xfId="29" applyNumberFormat="1" applyFont="1" applyBorder="1" applyAlignment="1">
      <alignment horizontal="right" vertical="top"/>
    </xf>
    <xf numFmtId="3" fontId="30" fillId="0" borderId="0" xfId="29" applyNumberFormat="1" applyFont="1" applyAlignment="1">
      <alignment vertical="top"/>
    </xf>
    <xf numFmtId="0" fontId="1" fillId="0" borderId="26" xfId="29" applyBorder="1" applyAlignment="1">
      <alignment vertical="top"/>
    </xf>
    <xf numFmtId="0" fontId="75" fillId="0" borderId="22" xfId="29" applyFont="1" applyBorder="1" applyAlignment="1">
      <alignment vertical="top"/>
    </xf>
    <xf numFmtId="3" fontId="1" fillId="0" borderId="22" xfId="29" applyNumberFormat="1" applyBorder="1" applyAlignment="1">
      <alignment vertical="top"/>
    </xf>
    <xf numFmtId="0" fontId="75" fillId="0" borderId="20" xfId="29" applyFont="1" applyBorder="1" applyAlignment="1">
      <alignment vertical="top"/>
    </xf>
    <xf numFmtId="0" fontId="75" fillId="0" borderId="29" xfId="29" applyFont="1" applyBorder="1" applyAlignment="1">
      <alignment vertical="top" wrapText="1"/>
    </xf>
    <xf numFmtId="3" fontId="30" fillId="0" borderId="14" xfId="29" applyNumberFormat="1" applyFont="1" applyBorder="1" applyAlignment="1">
      <alignment horizontal="center" vertical="top"/>
    </xf>
    <xf numFmtId="3" fontId="30" fillId="0" borderId="15" xfId="29" applyNumberFormat="1" applyFont="1" applyBorder="1" applyAlignment="1">
      <alignment vertical="top" wrapText="1"/>
    </xf>
    <xf numFmtId="0" fontId="75" fillId="0" borderId="33" xfId="29" applyFont="1" applyBorder="1" applyAlignment="1">
      <alignment horizontal="left" vertical="top"/>
    </xf>
    <xf numFmtId="0" fontId="1" fillId="0" borderId="31" xfId="29" applyBorder="1" applyAlignment="1">
      <alignment horizontal="center" vertical="top"/>
    </xf>
    <xf numFmtId="0" fontId="1" fillId="0" borderId="31" xfId="29" applyBorder="1" applyAlignment="1">
      <alignment vertical="top"/>
    </xf>
    <xf numFmtId="0" fontId="1" fillId="0" borderId="11" xfId="29" applyBorder="1" applyAlignment="1">
      <alignment horizontal="center" vertical="top"/>
    </xf>
    <xf numFmtId="3" fontId="30" fillId="0" borderId="3" xfId="29" applyNumberFormat="1" applyFont="1" applyBorder="1" applyAlignment="1">
      <alignment vertical="top"/>
    </xf>
    <xf numFmtId="0" fontId="1" fillId="0" borderId="27" xfId="29" applyBorder="1" applyAlignment="1">
      <alignment vertical="top" wrapText="1"/>
    </xf>
    <xf numFmtId="0" fontId="1" fillId="0" borderId="25" xfId="29" applyBorder="1" applyAlignment="1">
      <alignment vertical="top" wrapText="1"/>
    </xf>
    <xf numFmtId="3" fontId="1" fillId="0" borderId="0" xfId="29" applyNumberFormat="1" applyAlignment="1">
      <alignment vertical="center"/>
    </xf>
    <xf numFmtId="0" fontId="1" fillId="0" borderId="0" xfId="29" applyAlignment="1">
      <alignment vertical="center"/>
    </xf>
    <xf numFmtId="0" fontId="75" fillId="0" borderId="8" xfId="29" applyFont="1" applyBorder="1" applyAlignment="1">
      <alignment horizontal="center" vertical="top"/>
    </xf>
    <xf numFmtId="0" fontId="75" fillId="0" borderId="31" xfId="29" applyFont="1" applyBorder="1" applyAlignment="1">
      <alignment vertical="top"/>
    </xf>
    <xf numFmtId="0" fontId="30" fillId="0" borderId="15" xfId="29" applyFont="1" applyBorder="1" applyAlignment="1">
      <alignment vertical="top" wrapText="1"/>
    </xf>
    <xf numFmtId="0" fontId="1" fillId="0" borderId="26" xfId="29" applyBorder="1" applyAlignment="1">
      <alignment vertical="top" wrapText="1"/>
    </xf>
    <xf numFmtId="0" fontId="1" fillId="0" borderId="31" xfId="29" applyBorder="1" applyAlignment="1">
      <alignment vertical="top" wrapText="1"/>
    </xf>
    <xf numFmtId="3" fontId="30" fillId="0" borderId="0" xfId="29" applyNumberFormat="1" applyFont="1" applyAlignment="1">
      <alignment vertical="center"/>
    </xf>
    <xf numFmtId="0" fontId="30" fillId="0" borderId="0" xfId="29" applyFont="1" applyAlignment="1">
      <alignment vertical="center"/>
    </xf>
    <xf numFmtId="0" fontId="1" fillId="0" borderId="27" xfId="29" applyBorder="1" applyAlignment="1">
      <alignment vertical="top"/>
    </xf>
    <xf numFmtId="3" fontId="1" fillId="0" borderId="11" xfId="29" applyNumberFormat="1" applyBorder="1" applyAlignment="1">
      <alignment vertical="top"/>
    </xf>
    <xf numFmtId="0" fontId="75" fillId="0" borderId="31" xfId="29" applyFont="1" applyBorder="1" applyAlignment="1">
      <alignment horizontal="center" vertical="top"/>
    </xf>
    <xf numFmtId="0" fontId="75" fillId="0" borderId="31" xfId="29" applyFont="1" applyBorder="1" applyAlignment="1">
      <alignment vertical="top" wrapText="1"/>
    </xf>
    <xf numFmtId="4" fontId="26" fillId="0" borderId="3" xfId="29" applyNumberFormat="1" applyFont="1" applyBorder="1" applyAlignment="1">
      <alignment horizontal="right" vertical="top"/>
    </xf>
    <xf numFmtId="4" fontId="30" fillId="0" borderId="0" xfId="29" applyNumberFormat="1" applyFont="1" applyAlignment="1">
      <alignment vertical="top"/>
    </xf>
    <xf numFmtId="4" fontId="25" fillId="0" borderId="26" xfId="29" applyNumberFormat="1" applyFont="1" applyBorder="1" applyAlignment="1">
      <alignment vertical="center"/>
    </xf>
    <xf numFmtId="4" fontId="25" fillId="0" borderId="7" xfId="29" applyNumberFormat="1" applyFont="1" applyBorder="1" applyAlignment="1">
      <alignment horizontal="right" vertical="center"/>
    </xf>
    <xf numFmtId="4" fontId="25" fillId="0" borderId="27" xfId="29" applyNumberFormat="1" applyFont="1" applyBorder="1" applyAlignment="1">
      <alignment horizontal="right" vertical="center"/>
    </xf>
    <xf numFmtId="4" fontId="25" fillId="0" borderId="26" xfId="29" applyNumberFormat="1" applyFont="1" applyBorder="1" applyAlignment="1">
      <alignment horizontal="right" vertical="center"/>
    </xf>
    <xf numFmtId="49" fontId="75" fillId="0" borderId="29" xfId="29" applyNumberFormat="1" applyFont="1" applyBorder="1" applyAlignment="1">
      <alignment horizontal="center" vertical="center" wrapText="1"/>
    </xf>
    <xf numFmtId="0" fontId="75" fillId="0" borderId="33" xfId="29" applyFont="1" applyBorder="1" applyAlignment="1">
      <alignment horizontal="left" vertical="center" wrapText="1"/>
    </xf>
    <xf numFmtId="4" fontId="68" fillId="0" borderId="29" xfId="29" applyNumberFormat="1" applyFont="1" applyBorder="1" applyAlignment="1">
      <alignment vertical="center"/>
    </xf>
    <xf numFmtId="4" fontId="68" fillId="0" borderId="29" xfId="29" applyNumberFormat="1" applyFont="1" applyBorder="1" applyAlignment="1">
      <alignment horizontal="right" vertical="center"/>
    </xf>
    <xf numFmtId="4" fontId="25" fillId="0" borderId="29" xfId="29" applyNumberFormat="1" applyFont="1" applyBorder="1" applyAlignment="1">
      <alignment vertical="center"/>
    </xf>
    <xf numFmtId="4" fontId="25" fillId="0" borderId="28" xfId="29" applyNumberFormat="1" applyFont="1" applyBorder="1" applyAlignment="1">
      <alignment horizontal="right" vertical="center"/>
    </xf>
    <xf numFmtId="4" fontId="25" fillId="0" borderId="29" xfId="29" applyNumberFormat="1" applyFont="1" applyBorder="1" applyAlignment="1">
      <alignment horizontal="right" vertical="center"/>
    </xf>
    <xf numFmtId="0" fontId="1" fillId="0" borderId="31" xfId="29" applyBorder="1" applyAlignment="1">
      <alignment horizontal="center" vertical="center"/>
    </xf>
    <xf numFmtId="0" fontId="75" fillId="0" borderId="0" xfId="29" applyFont="1" applyAlignment="1">
      <alignment horizontal="left" vertical="center" wrapText="1"/>
    </xf>
    <xf numFmtId="4" fontId="25" fillId="0" borderId="31" xfId="29" applyNumberFormat="1" applyFont="1" applyBorder="1" applyAlignment="1">
      <alignment vertical="center"/>
    </xf>
    <xf numFmtId="0" fontId="1" fillId="0" borderId="1" xfId="29" applyBorder="1" applyAlignment="1">
      <alignment horizontal="center" vertical="center"/>
    </xf>
    <xf numFmtId="4" fontId="25" fillId="0" borderId="20" xfId="29" applyNumberFormat="1" applyFont="1" applyBorder="1" applyAlignment="1">
      <alignment vertical="center"/>
    </xf>
    <xf numFmtId="4" fontId="68" fillId="0" borderId="30" xfId="29" applyNumberFormat="1" applyFont="1" applyBorder="1" applyAlignment="1">
      <alignment horizontal="right" vertical="center"/>
    </xf>
    <xf numFmtId="4" fontId="68" fillId="0" borderId="20" xfId="29" applyNumberFormat="1" applyFont="1" applyBorder="1" applyAlignment="1">
      <alignment horizontal="right" vertical="center"/>
    </xf>
    <xf numFmtId="4" fontId="1" fillId="0" borderId="0" xfId="29" applyNumberFormat="1" applyAlignment="1">
      <alignment vertical="center"/>
    </xf>
    <xf numFmtId="3" fontId="76" fillId="0" borderId="0" xfId="29" applyNumberFormat="1" applyFont="1" applyAlignment="1">
      <alignment horizontal="center" vertical="top"/>
    </xf>
    <xf numFmtId="3" fontId="76" fillId="0" borderId="0" xfId="29" applyNumberFormat="1" applyFont="1" applyAlignment="1">
      <alignment vertical="top"/>
    </xf>
    <xf numFmtId="3" fontId="25" fillId="0" borderId="0" xfId="29" applyNumberFormat="1" applyFont="1" applyAlignment="1">
      <alignment horizontal="center" vertical="top"/>
    </xf>
    <xf numFmtId="3" fontId="25" fillId="0" borderId="0" xfId="29" applyNumberFormat="1" applyFont="1" applyAlignment="1">
      <alignment vertical="top"/>
    </xf>
    <xf numFmtId="3" fontId="1" fillId="0" borderId="0" xfId="29" applyNumberFormat="1" applyAlignment="1">
      <alignment horizontal="center" vertical="top"/>
    </xf>
    <xf numFmtId="0" fontId="23" fillId="0" borderId="0" xfId="26" applyFont="1" applyAlignment="1">
      <alignment horizontal="center" vertical="center"/>
    </xf>
    <xf numFmtId="0" fontId="12" fillId="0" borderId="0" xfId="31" applyFont="1" applyAlignment="1">
      <alignment horizontal="center"/>
    </xf>
    <xf numFmtId="0" fontId="12" fillId="0" borderId="0" xfId="31" applyFont="1" applyAlignment="1">
      <alignment horizontal="center" wrapText="1"/>
    </xf>
    <xf numFmtId="0" fontId="12" fillId="0" borderId="0" xfId="31" applyFont="1" applyAlignment="1">
      <alignment horizontal="center" vertical="center" wrapText="1"/>
    </xf>
    <xf numFmtId="0" fontId="12" fillId="0" borderId="0" xfId="31" applyFont="1"/>
    <xf numFmtId="0" fontId="1" fillId="0" borderId="0" xfId="31" applyFont="1"/>
    <xf numFmtId="0" fontId="12" fillId="0" borderId="0" xfId="31" applyFont="1" applyAlignment="1">
      <alignment horizontal="left"/>
    </xf>
    <xf numFmtId="0" fontId="12" fillId="0" borderId="0" xfId="30" applyFont="1" applyAlignment="1">
      <alignment horizontal="center"/>
    </xf>
    <xf numFmtId="0" fontId="12" fillId="0" borderId="0" xfId="30" applyFont="1" applyAlignment="1">
      <alignment horizontal="center" wrapText="1"/>
    </xf>
    <xf numFmtId="0" fontId="12" fillId="0" borderId="0" xfId="30" applyFont="1" applyAlignment="1">
      <alignment horizontal="center" vertical="center" wrapText="1"/>
    </xf>
    <xf numFmtId="0" fontId="12" fillId="0" borderId="0" xfId="30" applyFont="1"/>
    <xf numFmtId="0" fontId="11" fillId="0" borderId="3" xfId="30" applyFont="1" applyBorder="1" applyAlignment="1">
      <alignment horizontal="center" vertical="top" wrapText="1"/>
    </xf>
    <xf numFmtId="0" fontId="12" fillId="0" borderId="0" xfId="30" applyFont="1" applyAlignment="1">
      <alignment horizontal="center" vertical="top" wrapText="1"/>
    </xf>
    <xf numFmtId="0" fontId="15" fillId="0" borderId="3" xfId="30" applyFont="1" applyBorder="1" applyAlignment="1">
      <alignment horizontal="center" wrapText="1"/>
    </xf>
    <xf numFmtId="0" fontId="15" fillId="0" borderId="0" xfId="30" applyFont="1" applyAlignment="1">
      <alignment horizontal="center"/>
    </xf>
    <xf numFmtId="0" fontId="62" fillId="0" borderId="4" xfId="30" applyFont="1" applyBorder="1" applyAlignment="1">
      <alignment horizontal="center" vertical="center" wrapText="1"/>
    </xf>
    <xf numFmtId="3" fontId="49" fillId="0" borderId="3" xfId="30" applyNumberFormat="1" applyFont="1" applyBorder="1" applyAlignment="1">
      <alignment vertical="center"/>
    </xf>
    <xf numFmtId="0" fontId="11" fillId="0" borderId="0" xfId="30" applyFont="1" applyAlignment="1">
      <alignment vertical="center"/>
    </xf>
    <xf numFmtId="0" fontId="15" fillId="0" borderId="4" xfId="30" applyFont="1" applyBorder="1" applyAlignment="1">
      <alignment horizontal="center" vertical="center" wrapText="1"/>
    </xf>
    <xf numFmtId="3" fontId="15" fillId="0" borderId="3" xfId="30" applyNumberFormat="1" applyFont="1" applyBorder="1" applyAlignment="1">
      <alignment vertical="center"/>
    </xf>
    <xf numFmtId="0" fontId="18" fillId="0" borderId="0" xfId="30" applyFont="1" applyAlignment="1">
      <alignment vertical="center"/>
    </xf>
    <xf numFmtId="0" fontId="11" fillId="0" borderId="0" xfId="30" applyFont="1"/>
    <xf numFmtId="0" fontId="12" fillId="0" borderId="3" xfId="30" applyFont="1" applyBorder="1" applyAlignment="1">
      <alignment horizontal="center" vertical="center" wrapText="1"/>
    </xf>
    <xf numFmtId="0" fontId="49" fillId="0" borderId="8" xfId="30" applyFont="1" applyBorder="1" applyAlignment="1">
      <alignment horizontal="center" vertical="top"/>
    </xf>
    <xf numFmtId="0" fontId="12" fillId="0" borderId="8" xfId="30" applyFont="1" applyBorder="1" applyAlignment="1">
      <alignment horizontal="left" vertical="top" wrapText="1"/>
    </xf>
    <xf numFmtId="0" fontId="12" fillId="0" borderId="1" xfId="30" applyFont="1" applyBorder="1" applyAlignment="1">
      <alignment horizontal="left" vertical="top" wrapText="1"/>
    </xf>
    <xf numFmtId="0" fontId="49" fillId="0" borderId="1" xfId="30" applyFont="1" applyBorder="1" applyAlignment="1">
      <alignment horizontal="left" vertical="top" wrapText="1"/>
    </xf>
    <xf numFmtId="0" fontId="14" fillId="0" borderId="4" xfId="30" applyFont="1" applyBorder="1" applyAlignment="1">
      <alignment horizontal="center" vertical="center" wrapText="1"/>
    </xf>
    <xf numFmtId="0" fontId="49" fillId="0" borderId="11" xfId="30" applyFont="1" applyBorder="1" applyAlignment="1">
      <alignment horizontal="center" vertical="top"/>
    </xf>
    <xf numFmtId="0" fontId="11" fillId="0" borderId="4" xfId="31" applyFont="1" applyBorder="1" applyAlignment="1">
      <alignment horizontal="center" vertical="center" wrapText="1"/>
    </xf>
    <xf numFmtId="3" fontId="17" fillId="0" borderId="3" xfId="31" applyNumberFormat="1" applyFont="1" applyBorder="1" applyAlignment="1">
      <alignment vertical="center"/>
    </xf>
    <xf numFmtId="0" fontId="17" fillId="0" borderId="0" xfId="31" applyFont="1" applyAlignment="1">
      <alignment vertical="center"/>
    </xf>
    <xf numFmtId="0" fontId="12" fillId="0" borderId="0" xfId="32" applyFont="1" applyAlignment="1">
      <alignment horizontal="center" vertical="center" wrapText="1"/>
    </xf>
    <xf numFmtId="0" fontId="12" fillId="0" borderId="0" xfId="33" applyFont="1" applyAlignment="1">
      <alignment horizontal="left" vertical="center"/>
    </xf>
    <xf numFmtId="0" fontId="12" fillId="0" borderId="0" xfId="32" applyFont="1" applyAlignment="1">
      <alignment wrapText="1"/>
    </xf>
    <xf numFmtId="0" fontId="12" fillId="0" borderId="0" xfId="31" applyFont="1" applyAlignment="1">
      <alignment horizontal="left" vertical="center" wrapText="1"/>
    </xf>
    <xf numFmtId="4" fontId="11" fillId="0" borderId="12" xfId="10" applyNumberFormat="1" applyFont="1" applyBorder="1" applyAlignment="1">
      <alignment vertical="center" wrapText="1"/>
    </xf>
    <xf numFmtId="4" fontId="11" fillId="0" borderId="12" xfId="10" applyNumberFormat="1" applyFont="1" applyBorder="1" applyAlignment="1">
      <alignment horizontal="right" vertical="center" wrapText="1"/>
    </xf>
    <xf numFmtId="49" fontId="26" fillId="0" borderId="7" xfId="17" applyNumberFormat="1" applyFont="1" applyBorder="1" applyAlignment="1">
      <alignment horizontal="center" vertical="top" wrapText="1"/>
    </xf>
    <xf numFmtId="49" fontId="26" fillId="0" borderId="6" xfId="17" applyNumberFormat="1" applyFont="1" applyBorder="1" applyAlignment="1">
      <alignment horizontal="center" vertical="top" wrapText="1"/>
    </xf>
    <xf numFmtId="0" fontId="26" fillId="0" borderId="7" xfId="17" applyFont="1" applyBorder="1" applyAlignment="1">
      <alignment vertical="top" wrapText="1"/>
    </xf>
    <xf numFmtId="4" fontId="26" fillId="0" borderId="6" xfId="17" applyNumberFormat="1" applyFont="1" applyBorder="1" applyAlignment="1">
      <alignment vertical="top" wrapText="1"/>
    </xf>
    <xf numFmtId="4" fontId="26" fillId="0" borderId="7" xfId="17" applyNumberFormat="1" applyFont="1" applyBorder="1" applyAlignment="1">
      <alignment vertical="top" wrapText="1"/>
    </xf>
    <xf numFmtId="49" fontId="23" fillId="0" borderId="0" xfId="10" applyNumberFormat="1" applyFont="1" applyAlignment="1">
      <alignment horizontal="center" vertical="center"/>
    </xf>
    <xf numFmtId="49" fontId="11" fillId="0" borderId="7" xfId="10" applyNumberFormat="1" applyFont="1" applyBorder="1" applyAlignment="1">
      <alignment horizontal="center" vertical="center" wrapText="1"/>
    </xf>
    <xf numFmtId="49" fontId="11" fillId="0" borderId="8" xfId="10" applyNumberFormat="1" applyFont="1" applyBorder="1" applyAlignment="1">
      <alignment horizontal="center" vertical="center" wrapText="1"/>
    </xf>
    <xf numFmtId="49" fontId="11" fillId="0" borderId="11" xfId="10" applyNumberFormat="1" applyFont="1" applyBorder="1" applyAlignment="1">
      <alignment horizontal="center" vertical="center" wrapText="1"/>
    </xf>
    <xf numFmtId="49" fontId="11" fillId="0" borderId="14" xfId="10" applyNumberFormat="1" applyFont="1" applyBorder="1" applyAlignment="1">
      <alignment horizontal="center" vertical="center" wrapText="1"/>
    </xf>
    <xf numFmtId="49" fontId="11" fillId="0" borderId="1" xfId="10" applyNumberFormat="1" applyFont="1" applyBorder="1" applyAlignment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2" fontId="11" fillId="0" borderId="7" xfId="10" applyNumberFormat="1" applyFont="1" applyBorder="1" applyAlignment="1">
      <alignment horizontal="center" vertical="center" wrapText="1"/>
    </xf>
    <xf numFmtId="2" fontId="11" fillId="0" borderId="8" xfId="10" applyNumberFormat="1" applyFont="1" applyBorder="1" applyAlignment="1">
      <alignment horizontal="center" vertical="center" wrapText="1"/>
    </xf>
    <xf numFmtId="2" fontId="11" fillId="0" borderId="11" xfId="10" applyNumberFormat="1" applyFont="1" applyBorder="1" applyAlignment="1">
      <alignment horizontal="center" vertical="center" wrapText="1"/>
    </xf>
    <xf numFmtId="2" fontId="11" fillId="0" borderId="14" xfId="10" applyNumberFormat="1" applyFont="1" applyBorder="1" applyAlignment="1">
      <alignment horizontal="center" vertical="center" wrapText="1"/>
    </xf>
    <xf numFmtId="2" fontId="11" fillId="0" borderId="1" xfId="10" applyNumberFormat="1" applyFont="1" applyBorder="1" applyAlignment="1">
      <alignment horizontal="center" vertical="center" wrapText="1"/>
    </xf>
    <xf numFmtId="2" fontId="11" fillId="0" borderId="2" xfId="10" applyNumberFormat="1" applyFont="1" applyBorder="1" applyAlignment="1">
      <alignment horizontal="center" vertical="center" wrapText="1"/>
    </xf>
    <xf numFmtId="2" fontId="11" fillId="0" borderId="6" xfId="10" applyNumberFormat="1" applyFont="1" applyBorder="1" applyAlignment="1">
      <alignment horizontal="center" vertical="center" wrapText="1"/>
    </xf>
    <xf numFmtId="2" fontId="11" fillId="0" borderId="15" xfId="10" applyNumberFormat="1" applyFont="1" applyBorder="1" applyAlignment="1">
      <alignment horizontal="center" vertical="center" wrapText="1"/>
    </xf>
    <xf numFmtId="2" fontId="11" fillId="0" borderId="5" xfId="10" applyNumberFormat="1" applyFont="1" applyBorder="1" applyAlignment="1">
      <alignment horizontal="center" vertical="center" wrapText="1"/>
    </xf>
    <xf numFmtId="2" fontId="11" fillId="0" borderId="10" xfId="10" applyNumberFormat="1" applyFont="1" applyBorder="1" applyAlignment="1">
      <alignment horizontal="center" vertical="center" wrapText="1"/>
    </xf>
    <xf numFmtId="2" fontId="11" fillId="0" borderId="4" xfId="10" applyNumberFormat="1" applyFont="1" applyBorder="1" applyAlignment="1">
      <alignment horizontal="center" vertical="center" wrapText="1"/>
    </xf>
    <xf numFmtId="49" fontId="12" fillId="0" borderId="7" xfId="10" applyNumberFormat="1" applyFont="1" applyBorder="1" applyAlignment="1">
      <alignment horizontal="center" vertical="center" wrapText="1"/>
    </xf>
    <xf numFmtId="49" fontId="12" fillId="0" borderId="8" xfId="10" applyNumberFormat="1" applyFont="1" applyBorder="1" applyAlignment="1">
      <alignment horizontal="center" vertical="center" wrapText="1"/>
    </xf>
    <xf numFmtId="49" fontId="12" fillId="0" borderId="11" xfId="10" applyNumberFormat="1" applyFont="1" applyBorder="1" applyAlignment="1">
      <alignment horizontal="center" vertical="center" wrapText="1"/>
    </xf>
    <xf numFmtId="3" fontId="12" fillId="0" borderId="7" xfId="10" applyNumberFormat="1" applyFont="1" applyBorder="1" applyAlignment="1">
      <alignment horizontal="left" vertical="center" wrapText="1"/>
    </xf>
    <xf numFmtId="3" fontId="12" fillId="0" borderId="8" xfId="10" applyNumberFormat="1" applyFont="1" applyBorder="1" applyAlignment="1">
      <alignment horizontal="left" vertical="center" wrapText="1"/>
    </xf>
    <xf numFmtId="3" fontId="12" fillId="0" borderId="11" xfId="10" applyNumberFormat="1" applyFont="1" applyBorder="1" applyAlignment="1">
      <alignment horizontal="left" vertical="center" wrapText="1"/>
    </xf>
    <xf numFmtId="3" fontId="17" fillId="2" borderId="14" xfId="10" applyNumberFormat="1" applyFont="1" applyFill="1" applyBorder="1" applyAlignment="1">
      <alignment horizontal="center" vertical="center" wrapText="1"/>
    </xf>
    <xf numFmtId="3" fontId="17" fillId="2" borderId="1" xfId="10" applyNumberFormat="1" applyFont="1" applyFill="1" applyBorder="1" applyAlignment="1">
      <alignment horizontal="center" vertical="center" wrapText="1"/>
    </xf>
    <xf numFmtId="3" fontId="17" fillId="2" borderId="2" xfId="10" applyNumberFormat="1" applyFont="1" applyFill="1" applyBorder="1" applyAlignment="1">
      <alignment horizontal="center" vertical="center" wrapText="1"/>
    </xf>
    <xf numFmtId="49" fontId="11" fillId="2" borderId="7" xfId="10" applyNumberFormat="1" applyFont="1" applyFill="1" applyBorder="1" applyAlignment="1">
      <alignment horizontal="center" vertical="center" wrapText="1"/>
    </xf>
    <xf numFmtId="49" fontId="11" fillId="2" borderId="8" xfId="10" applyNumberFormat="1" applyFont="1" applyFill="1" applyBorder="1" applyAlignment="1">
      <alignment horizontal="center" vertical="center" wrapText="1"/>
    </xf>
    <xf numFmtId="49" fontId="11" fillId="2" borderId="11" xfId="10" applyNumberFormat="1" applyFont="1" applyFill="1" applyBorder="1" applyAlignment="1">
      <alignment horizontal="center" vertical="center" wrapText="1"/>
    </xf>
    <xf numFmtId="49" fontId="12" fillId="0" borderId="7" xfId="10" applyNumberFormat="1" applyFont="1" applyBorder="1" applyAlignment="1">
      <alignment horizontal="center" vertical="center"/>
    </xf>
    <xf numFmtId="49" fontId="12" fillId="0" borderId="8" xfId="10" applyNumberFormat="1" applyFont="1" applyBorder="1" applyAlignment="1">
      <alignment horizontal="center" vertical="center"/>
    </xf>
    <xf numFmtId="49" fontId="12" fillId="0" borderId="11" xfId="10" applyNumberFormat="1" applyFont="1" applyBorder="1" applyAlignment="1">
      <alignment horizontal="center" vertical="center"/>
    </xf>
    <xf numFmtId="49" fontId="12" fillId="0" borderId="7" xfId="10" applyNumberFormat="1" applyFont="1" applyBorder="1" applyAlignment="1">
      <alignment horizontal="left" vertical="center" wrapText="1"/>
    </xf>
    <xf numFmtId="49" fontId="12" fillId="0" borderId="8" xfId="10" applyNumberFormat="1" applyFont="1" applyBorder="1" applyAlignment="1">
      <alignment horizontal="left" vertical="center" wrapText="1"/>
    </xf>
    <xf numFmtId="49" fontId="12" fillId="0" borderId="11" xfId="10" applyNumberFormat="1" applyFont="1" applyBorder="1" applyAlignment="1">
      <alignment horizontal="left" vertical="center" wrapText="1"/>
    </xf>
    <xf numFmtId="49" fontId="19" fillId="2" borderId="14" xfId="10" applyNumberFormat="1" applyFont="1" applyFill="1" applyBorder="1" applyAlignment="1">
      <alignment horizontal="center" vertical="center"/>
    </xf>
    <xf numFmtId="49" fontId="19" fillId="2" borderId="15" xfId="10" applyNumberFormat="1" applyFont="1" applyFill="1" applyBorder="1" applyAlignment="1">
      <alignment horizontal="center" vertical="center"/>
    </xf>
    <xf numFmtId="49" fontId="19" fillId="2" borderId="1" xfId="10" applyNumberFormat="1" applyFont="1" applyFill="1" applyBorder="1" applyAlignment="1">
      <alignment horizontal="center" vertical="center"/>
    </xf>
    <xf numFmtId="49" fontId="19" fillId="2" borderId="9" xfId="10" applyNumberFormat="1" applyFont="1" applyFill="1" applyBorder="1" applyAlignment="1">
      <alignment horizontal="center" vertical="center"/>
    </xf>
    <xf numFmtId="49" fontId="19" fillId="2" borderId="2" xfId="10" applyNumberFormat="1" applyFont="1" applyFill="1" applyBorder="1" applyAlignment="1">
      <alignment horizontal="center" vertical="center"/>
    </xf>
    <xf numFmtId="49" fontId="19" fillId="2" borderId="13" xfId="10" applyNumberFormat="1" applyFont="1" applyFill="1" applyBorder="1" applyAlignment="1">
      <alignment horizontal="center" vertical="center"/>
    </xf>
    <xf numFmtId="49" fontId="12" fillId="0" borderId="3" xfId="10" applyNumberFormat="1" applyFont="1" applyBorder="1" applyAlignment="1">
      <alignment horizontal="center" vertical="center" wrapText="1"/>
    </xf>
    <xf numFmtId="49" fontId="11" fillId="2" borderId="14" xfId="10" applyNumberFormat="1" applyFont="1" applyFill="1" applyBorder="1" applyAlignment="1">
      <alignment horizontal="center" vertical="center" wrapText="1"/>
    </xf>
    <xf numFmtId="49" fontId="11" fillId="2" borderId="1" xfId="10" applyNumberFormat="1" applyFont="1" applyFill="1" applyBorder="1" applyAlignment="1">
      <alignment horizontal="center" vertical="center" wrapText="1"/>
    </xf>
    <xf numFmtId="49" fontId="11" fillId="2" borderId="2" xfId="10" applyNumberFormat="1" applyFont="1" applyFill="1" applyBorder="1" applyAlignment="1">
      <alignment horizontal="center" vertical="center" wrapText="1"/>
    </xf>
    <xf numFmtId="3" fontId="17" fillId="2" borderId="15" xfId="10" applyNumberFormat="1" applyFont="1" applyFill="1" applyBorder="1" applyAlignment="1">
      <alignment horizontal="left" vertical="center" wrapText="1"/>
    </xf>
    <xf numFmtId="3" fontId="17" fillId="2" borderId="9" xfId="10" applyNumberFormat="1" applyFont="1" applyFill="1" applyBorder="1" applyAlignment="1">
      <alignment horizontal="left" vertical="center" wrapText="1"/>
    </xf>
    <xf numFmtId="3" fontId="17" fillId="2" borderId="13" xfId="10" applyNumberFormat="1" applyFont="1" applyFill="1" applyBorder="1" applyAlignment="1">
      <alignment horizontal="left" vertical="center" wrapText="1"/>
    </xf>
    <xf numFmtId="3" fontId="12" fillId="0" borderId="3" xfId="10" applyNumberFormat="1" applyFont="1" applyBorder="1" applyAlignment="1">
      <alignment horizontal="left" vertical="center" wrapText="1"/>
    </xf>
    <xf numFmtId="0" fontId="12" fillId="0" borderId="0" xfId="1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justify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wrapText="1"/>
    </xf>
    <xf numFmtId="3" fontId="20" fillId="0" borderId="3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left" wrapText="1"/>
    </xf>
    <xf numFmtId="4" fontId="21" fillId="0" borderId="7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left" vertical="center" wrapText="1"/>
    </xf>
    <xf numFmtId="4" fontId="31" fillId="3" borderId="7" xfId="0" applyNumberFormat="1" applyFont="1" applyFill="1" applyBorder="1" applyAlignment="1">
      <alignment horizontal="center" vertical="center"/>
    </xf>
    <xf numFmtId="4" fontId="31" fillId="3" borderId="8" xfId="0" applyNumberFormat="1" applyFont="1" applyFill="1" applyBorder="1" applyAlignment="1">
      <alignment horizontal="center" vertical="center"/>
    </xf>
    <xf numFmtId="4" fontId="31" fillId="3" borderId="11" xfId="0" applyNumberFormat="1" applyFont="1" applyFill="1" applyBorder="1" applyAlignment="1">
      <alignment horizontal="center" vertical="center"/>
    </xf>
    <xf numFmtId="4" fontId="31" fillId="3" borderId="7" xfId="0" applyNumberFormat="1" applyFont="1" applyFill="1" applyBorder="1" applyAlignment="1">
      <alignment horizontal="center" vertical="center" wrapText="1"/>
    </xf>
    <xf numFmtId="4" fontId="31" fillId="3" borderId="8" xfId="0" applyNumberFormat="1" applyFont="1" applyFill="1" applyBorder="1" applyAlignment="1">
      <alignment horizontal="center" vertical="center" wrapText="1"/>
    </xf>
    <xf numFmtId="4" fontId="31" fillId="3" borderId="11" xfId="0" applyNumberFormat="1" applyFont="1" applyFill="1" applyBorder="1" applyAlignment="1">
      <alignment horizontal="center" vertical="center" wrapText="1"/>
    </xf>
    <xf numFmtId="4" fontId="32" fillId="0" borderId="7" xfId="0" applyNumberFormat="1" applyFont="1" applyBorder="1" applyAlignment="1">
      <alignment horizontal="center" vertical="center"/>
    </xf>
    <xf numFmtId="4" fontId="32" fillId="0" borderId="8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4" fontId="32" fillId="0" borderId="7" xfId="0" applyNumberFormat="1" applyFont="1" applyBorder="1" applyAlignment="1">
      <alignment horizontal="left" vertical="center" wrapText="1"/>
    </xf>
    <xf numFmtId="4" fontId="32" fillId="0" borderId="8" xfId="0" applyNumberFormat="1" applyFont="1" applyBorder="1" applyAlignment="1">
      <alignment horizontal="left" vertical="center" wrapText="1"/>
    </xf>
    <xf numFmtId="4" fontId="32" fillId="0" borderId="11" xfId="0" applyNumberFormat="1" applyFont="1" applyBorder="1" applyAlignment="1">
      <alignment horizontal="left" vertical="center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" fontId="32" fillId="0" borderId="7" xfId="0" applyNumberFormat="1" applyFont="1" applyBorder="1" applyAlignment="1">
      <alignment vertical="center" wrapText="1"/>
    </xf>
    <xf numFmtId="4" fontId="32" fillId="0" borderId="8" xfId="0" applyNumberFormat="1" applyFont="1" applyBorder="1" applyAlignment="1">
      <alignment vertical="center" wrapText="1"/>
    </xf>
    <xf numFmtId="4" fontId="32" fillId="0" borderId="11" xfId="0" applyNumberFormat="1" applyFont="1" applyBorder="1" applyAlignment="1">
      <alignment vertical="center" wrapText="1"/>
    </xf>
    <xf numFmtId="1" fontId="32" fillId="0" borderId="7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1" fontId="32" fillId="0" borderId="11" xfId="0" applyNumberFormat="1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4" fontId="21" fillId="0" borderId="7" xfId="0" applyNumberFormat="1" applyFont="1" applyBorder="1" applyAlignment="1">
      <alignment vertical="center" wrapText="1"/>
    </xf>
    <xf numFmtId="4" fontId="21" fillId="0" borderId="8" xfId="0" applyNumberFormat="1" applyFont="1" applyBorder="1" applyAlignment="1">
      <alignment vertical="center" wrapText="1"/>
    </xf>
    <xf numFmtId="4" fontId="21" fillId="0" borderId="11" xfId="0" applyNumberFormat="1" applyFont="1" applyBorder="1" applyAlignment="1">
      <alignment vertical="center" wrapText="1"/>
    </xf>
    <xf numFmtId="1" fontId="31" fillId="3" borderId="7" xfId="0" applyNumberFormat="1" applyFont="1" applyFill="1" applyBorder="1" applyAlignment="1">
      <alignment horizontal="center" vertical="center"/>
    </xf>
    <xf numFmtId="1" fontId="31" fillId="3" borderId="8" xfId="0" applyNumberFormat="1" applyFont="1" applyFill="1" applyBorder="1" applyAlignment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center" vertical="top" wrapText="1"/>
    </xf>
    <xf numFmtId="0" fontId="12" fillId="0" borderId="8" xfId="18" applyFont="1" applyBorder="1" applyAlignment="1">
      <alignment horizontal="center" wrapText="1"/>
    </xf>
    <xf numFmtId="0" fontId="12" fillId="0" borderId="0" xfId="21" applyFont="1" applyAlignment="1">
      <alignment horizontal="left" vertical="center" wrapText="1"/>
    </xf>
    <xf numFmtId="0" fontId="12" fillId="0" borderId="0" xfId="19" applyFont="1" applyAlignment="1">
      <alignment horizontal="left" wrapText="1"/>
    </xf>
    <xf numFmtId="0" fontId="11" fillId="0" borderId="3" xfId="18" applyFont="1" applyBorder="1" applyAlignment="1">
      <alignment horizontal="center" vertical="center" wrapText="1"/>
    </xf>
    <xf numFmtId="0" fontId="11" fillId="0" borderId="5" xfId="18" applyFont="1" applyBorder="1" applyAlignment="1">
      <alignment horizontal="center" vertical="center" wrapText="1"/>
    </xf>
    <xf numFmtId="0" fontId="52" fillId="0" borderId="8" xfId="18" applyFont="1" applyBorder="1" applyAlignment="1">
      <alignment horizontal="left" wrapText="1"/>
    </xf>
    <xf numFmtId="0" fontId="18" fillId="0" borderId="8" xfId="18" applyFont="1" applyBorder="1" applyAlignment="1">
      <alignment horizontal="center" wrapText="1"/>
    </xf>
    <xf numFmtId="0" fontId="11" fillId="0" borderId="8" xfId="18" applyFont="1" applyBorder="1" applyAlignment="1">
      <alignment horizontal="center" wrapText="1"/>
    </xf>
    <xf numFmtId="0" fontId="11" fillId="0" borderId="11" xfId="18" applyFont="1" applyBorder="1" applyAlignment="1">
      <alignment horizontal="center" wrapText="1"/>
    </xf>
    <xf numFmtId="0" fontId="19" fillId="0" borderId="3" xfId="22" applyFont="1" applyBorder="1" applyAlignment="1">
      <alignment horizontal="center" vertical="center" wrapText="1"/>
    </xf>
    <xf numFmtId="0" fontId="11" fillId="0" borderId="7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0" fontId="19" fillId="0" borderId="3" xfId="22" applyFont="1" applyBorder="1" applyAlignment="1">
      <alignment horizontal="center" vertical="center"/>
    </xf>
    <xf numFmtId="0" fontId="11" fillId="0" borderId="3" xfId="22" applyFont="1" applyBorder="1" applyAlignment="1">
      <alignment horizontal="center" vertical="center" wrapText="1"/>
    </xf>
    <xf numFmtId="0" fontId="11" fillId="0" borderId="3" xfId="22" applyFont="1" applyBorder="1" applyAlignment="1">
      <alignment horizontal="center" vertical="center"/>
    </xf>
    <xf numFmtId="0" fontId="54" fillId="0" borderId="0" xfId="22" applyFont="1" applyAlignment="1">
      <alignment horizontal="left" vertical="center" wrapText="1"/>
    </xf>
    <xf numFmtId="0" fontId="11" fillId="0" borderId="7" xfId="22" applyFont="1" applyBorder="1" applyAlignment="1">
      <alignment horizontal="center" vertical="center"/>
    </xf>
    <xf numFmtId="0" fontId="11" fillId="0" borderId="8" xfId="22" applyFont="1" applyBorder="1" applyAlignment="1">
      <alignment horizontal="center" vertical="center"/>
    </xf>
    <xf numFmtId="0" fontId="11" fillId="0" borderId="11" xfId="22" applyFont="1" applyBorder="1" applyAlignment="1">
      <alignment horizontal="center" vertical="center"/>
    </xf>
    <xf numFmtId="0" fontId="56" fillId="0" borderId="7" xfId="22" applyFont="1" applyBorder="1" applyAlignment="1">
      <alignment horizontal="center" vertical="center" wrapText="1"/>
    </xf>
    <xf numFmtId="0" fontId="56" fillId="0" borderId="8" xfId="22" applyFont="1" applyBorder="1" applyAlignment="1">
      <alignment horizontal="center" vertical="center" wrapText="1"/>
    </xf>
    <xf numFmtId="0" fontId="56" fillId="0" borderId="11" xfId="22" applyFont="1" applyBorder="1" applyAlignment="1">
      <alignment horizontal="center" vertical="center" wrapText="1"/>
    </xf>
    <xf numFmtId="0" fontId="57" fillId="0" borderId="7" xfId="22" applyFont="1" applyBorder="1" applyAlignment="1">
      <alignment horizontal="center" vertical="center" wrapText="1"/>
    </xf>
    <xf numFmtId="0" fontId="57" fillId="0" borderId="8" xfId="22" applyFont="1" applyBorder="1" applyAlignment="1">
      <alignment horizontal="center" vertical="center" wrapText="1"/>
    </xf>
    <xf numFmtId="0" fontId="57" fillId="0" borderId="11" xfId="22" applyFont="1" applyBorder="1" applyAlignment="1">
      <alignment horizontal="center" vertical="center" wrapText="1"/>
    </xf>
    <xf numFmtId="0" fontId="57" fillId="0" borderId="3" xfId="22" applyFont="1" applyBorder="1" applyAlignment="1">
      <alignment horizontal="center" vertical="center" wrapText="1"/>
    </xf>
    <xf numFmtId="0" fontId="56" fillId="0" borderId="3" xfId="22" applyFont="1" applyBorder="1" applyAlignment="1">
      <alignment horizontal="center" vertical="center" wrapText="1"/>
    </xf>
    <xf numFmtId="0" fontId="16" fillId="0" borderId="3" xfId="22" applyFont="1" applyBorder="1" applyAlignment="1">
      <alignment horizontal="center"/>
    </xf>
    <xf numFmtId="0" fontId="23" fillId="5" borderId="3" xfId="22" applyFont="1" applyFill="1" applyBorder="1" applyAlignment="1">
      <alignment horizontal="center"/>
    </xf>
    <xf numFmtId="0" fontId="23" fillId="0" borderId="3" xfId="22" applyFont="1" applyBorder="1" applyAlignment="1">
      <alignment horizontal="center"/>
    </xf>
    <xf numFmtId="0" fontId="12" fillId="0" borderId="3" xfId="22" applyFont="1" applyBorder="1" applyAlignment="1">
      <alignment horizontal="center" vertical="center" wrapText="1"/>
    </xf>
    <xf numFmtId="0" fontId="12" fillId="0" borderId="3" xfId="22" applyFont="1" applyBorder="1" applyAlignment="1">
      <alignment horizontal="center" vertical="center"/>
    </xf>
    <xf numFmtId="49" fontId="12" fillId="0" borderId="3" xfId="22" applyNumberFormat="1" applyFont="1" applyBorder="1" applyAlignment="1">
      <alignment horizontal="center" vertical="center"/>
    </xf>
    <xf numFmtId="0" fontId="12" fillId="0" borderId="3" xfId="22" applyFont="1" applyBorder="1" applyAlignment="1">
      <alignment horizontal="left" vertical="center" wrapText="1"/>
    </xf>
    <xf numFmtId="0" fontId="57" fillId="0" borderId="3" xfId="22" applyFont="1" applyBorder="1" applyAlignment="1">
      <alignment horizontal="center" vertical="center"/>
    </xf>
    <xf numFmtId="3" fontId="59" fillId="2" borderId="7" xfId="23" applyNumberFormat="1" applyFont="1" applyFill="1" applyBorder="1" applyAlignment="1">
      <alignment horizontal="right" vertical="center"/>
    </xf>
    <xf numFmtId="3" fontId="59" fillId="2" borderId="11" xfId="23" applyNumberFormat="1" applyFont="1" applyFill="1" applyBorder="1" applyAlignment="1">
      <alignment horizontal="right" vertical="center"/>
    </xf>
    <xf numFmtId="3" fontId="59" fillId="0" borderId="7" xfId="23" applyNumberFormat="1" applyFont="1" applyBorder="1" applyAlignment="1">
      <alignment horizontal="right" vertical="center"/>
    </xf>
    <xf numFmtId="3" fontId="59" fillId="0" borderId="11" xfId="23" applyNumberFormat="1" applyFont="1" applyBorder="1" applyAlignment="1">
      <alignment horizontal="right" vertical="center"/>
    </xf>
    <xf numFmtId="3" fontId="12" fillId="0" borderId="7" xfId="22" applyNumberFormat="1" applyFont="1" applyBorder="1" applyAlignment="1">
      <alignment horizontal="center" vertical="center" wrapText="1"/>
    </xf>
    <xf numFmtId="3" fontId="12" fillId="0" borderId="11" xfId="22" applyNumberFormat="1" applyFont="1" applyBorder="1" applyAlignment="1">
      <alignment horizontal="center" vertical="center" wrapText="1"/>
    </xf>
    <xf numFmtId="0" fontId="12" fillId="0" borderId="7" xfId="22" applyFont="1" applyBorder="1" applyAlignment="1">
      <alignment horizontal="center" vertical="center"/>
    </xf>
    <xf numFmtId="0" fontId="12" fillId="0" borderId="8" xfId="22" applyFont="1" applyBorder="1" applyAlignment="1">
      <alignment horizontal="center" vertical="center"/>
    </xf>
    <xf numFmtId="0" fontId="12" fillId="0" borderId="11" xfId="22" applyFont="1" applyBorder="1" applyAlignment="1">
      <alignment horizontal="center" vertical="center"/>
    </xf>
    <xf numFmtId="49" fontId="12" fillId="0" borderId="7" xfId="22" applyNumberFormat="1" applyFont="1" applyBorder="1" applyAlignment="1">
      <alignment horizontal="center" vertical="center" wrapText="1"/>
    </xf>
    <xf numFmtId="49" fontId="12" fillId="0" borderId="8" xfId="22" applyNumberFormat="1" applyFont="1" applyBorder="1" applyAlignment="1">
      <alignment horizontal="center" vertical="center"/>
    </xf>
    <xf numFmtId="49" fontId="12" fillId="0" borderId="11" xfId="22" applyNumberFormat="1" applyFont="1" applyBorder="1" applyAlignment="1">
      <alignment horizontal="center" vertical="center"/>
    </xf>
    <xf numFmtId="0" fontId="12" fillId="0" borderId="7" xfId="22" applyFont="1" applyBorder="1" applyAlignment="1">
      <alignment horizontal="left" vertical="center" wrapText="1"/>
    </xf>
    <xf numFmtId="0" fontId="12" fillId="0" borderId="8" xfId="22" applyFont="1" applyBorder="1" applyAlignment="1">
      <alignment horizontal="left" vertical="center" wrapText="1"/>
    </xf>
    <xf numFmtId="0" fontId="12" fillId="0" borderId="11" xfId="22" applyFont="1" applyBorder="1" applyAlignment="1">
      <alignment horizontal="left" vertical="center" wrapText="1"/>
    </xf>
    <xf numFmtId="0" fontId="12" fillId="0" borderId="7" xfId="22" applyFont="1" applyBorder="1" applyAlignment="1">
      <alignment horizontal="center" vertical="center" wrapText="1"/>
    </xf>
    <xf numFmtId="0" fontId="12" fillId="0" borderId="8" xfId="22" applyFont="1" applyBorder="1" applyAlignment="1">
      <alignment horizontal="center" vertical="center" wrapText="1"/>
    </xf>
    <xf numFmtId="0" fontId="12" fillId="0" borderId="11" xfId="22" applyFont="1" applyBorder="1" applyAlignment="1">
      <alignment horizontal="center" vertical="center" wrapText="1"/>
    </xf>
    <xf numFmtId="49" fontId="12" fillId="0" borderId="7" xfId="22" applyNumberFormat="1" applyFont="1" applyBorder="1" applyAlignment="1">
      <alignment horizontal="center" vertical="center"/>
    </xf>
    <xf numFmtId="0" fontId="36" fillId="0" borderId="3" xfId="22" applyFont="1" applyBorder="1" applyAlignment="1">
      <alignment horizontal="center" vertical="center"/>
    </xf>
    <xf numFmtId="49" fontId="36" fillId="0" borderId="3" xfId="22" applyNumberFormat="1" applyFont="1" applyBorder="1" applyAlignment="1">
      <alignment horizontal="center" vertical="center"/>
    </xf>
    <xf numFmtId="0" fontId="36" fillId="0" borderId="3" xfId="22" applyFont="1" applyBorder="1" applyAlignment="1">
      <alignment horizontal="left" vertical="center" wrapText="1"/>
    </xf>
    <xf numFmtId="0" fontId="61" fillId="0" borderId="3" xfId="22" applyFont="1" applyBorder="1" applyAlignment="1">
      <alignment horizontal="center" vertical="center" wrapText="1"/>
    </xf>
    <xf numFmtId="0" fontId="36" fillId="0" borderId="3" xfId="22" applyFont="1" applyBorder="1" applyAlignment="1">
      <alignment horizontal="center" vertical="center" wrapText="1"/>
    </xf>
    <xf numFmtId="0" fontId="62" fillId="0" borderId="3" xfId="22" applyFont="1" applyBorder="1" applyAlignment="1">
      <alignment horizontal="center" vertical="center"/>
    </xf>
    <xf numFmtId="0" fontId="62" fillId="0" borderId="3" xfId="22" applyFont="1" applyBorder="1" applyAlignment="1">
      <alignment horizontal="left" vertical="center" wrapText="1"/>
    </xf>
    <xf numFmtId="0" fontId="36" fillId="0" borderId="7" xfId="22" applyFont="1" applyBorder="1" applyAlignment="1">
      <alignment horizontal="left" vertical="center" wrapText="1"/>
    </xf>
    <xf numFmtId="0" fontId="36" fillId="0" borderId="8" xfId="22" applyFont="1" applyBorder="1" applyAlignment="1">
      <alignment horizontal="left" vertical="center" wrapText="1"/>
    </xf>
    <xf numFmtId="0" fontId="36" fillId="0" borderId="11" xfId="22" applyFont="1" applyBorder="1" applyAlignment="1">
      <alignment horizontal="left" vertical="center" wrapText="1"/>
    </xf>
    <xf numFmtId="0" fontId="36" fillId="0" borderId="7" xfId="22" applyFont="1" applyBorder="1" applyAlignment="1">
      <alignment horizontal="center" vertical="center" wrapText="1"/>
    </xf>
    <xf numFmtId="0" fontId="36" fillId="0" borderId="8" xfId="22" applyFont="1" applyBorder="1" applyAlignment="1">
      <alignment horizontal="center" vertical="center" wrapText="1"/>
    </xf>
    <xf numFmtId="0" fontId="36" fillId="0" borderId="11" xfId="22" applyFont="1" applyBorder="1" applyAlignment="1">
      <alignment horizontal="center" vertical="center" wrapText="1"/>
    </xf>
    <xf numFmtId="3" fontId="11" fillId="0" borderId="7" xfId="22" applyNumberFormat="1" applyFont="1" applyBorder="1" applyAlignment="1">
      <alignment horizontal="center" vertical="center" wrapText="1"/>
    </xf>
    <xf numFmtId="3" fontId="11" fillId="0" borderId="11" xfId="22" applyNumberFormat="1" applyFont="1" applyBorder="1" applyAlignment="1">
      <alignment horizontal="center" vertical="center" wrapText="1"/>
    </xf>
    <xf numFmtId="3" fontId="32" fillId="2" borderId="7" xfId="23" applyNumberFormat="1" applyFont="1" applyFill="1" applyBorder="1" applyAlignment="1">
      <alignment horizontal="right" vertical="center"/>
    </xf>
    <xf numFmtId="3" fontId="32" fillId="2" borderId="11" xfId="23" applyNumberFormat="1" applyFont="1" applyFill="1" applyBorder="1" applyAlignment="1">
      <alignment horizontal="right" vertical="center"/>
    </xf>
    <xf numFmtId="0" fontId="23" fillId="2" borderId="5" xfId="22" applyFont="1" applyFill="1" applyBorder="1" applyAlignment="1">
      <alignment horizontal="center" vertical="center"/>
    </xf>
    <xf numFmtId="0" fontId="23" fillId="2" borderId="10" xfId="22" applyFont="1" applyFill="1" applyBorder="1" applyAlignment="1">
      <alignment horizontal="center" vertical="center"/>
    </xf>
    <xf numFmtId="0" fontId="23" fillId="2" borderId="4" xfId="22" applyFont="1" applyFill="1" applyBorder="1" applyAlignment="1">
      <alignment horizontal="center" vertical="center"/>
    </xf>
    <xf numFmtId="0" fontId="59" fillId="0" borderId="3" xfId="23" applyFont="1" applyBorder="1" applyAlignment="1">
      <alignment horizontal="center"/>
    </xf>
    <xf numFmtId="0" fontId="62" fillId="0" borderId="7" xfId="22" applyFont="1" applyBorder="1" applyAlignment="1">
      <alignment horizontal="center" vertical="center"/>
    </xf>
    <xf numFmtId="0" fontId="62" fillId="0" borderId="8" xfId="22" applyFont="1" applyBorder="1" applyAlignment="1">
      <alignment horizontal="center" vertical="center"/>
    </xf>
    <xf numFmtId="0" fontId="62" fillId="0" borderId="11" xfId="22" applyFont="1" applyBorder="1" applyAlignment="1">
      <alignment horizontal="center" vertical="center"/>
    </xf>
    <xf numFmtId="0" fontId="62" fillId="0" borderId="7" xfId="22" applyFont="1" applyBorder="1" applyAlignment="1">
      <alignment horizontal="left" vertical="center" wrapText="1"/>
    </xf>
    <xf numFmtId="0" fontId="62" fillId="0" borderId="8" xfId="22" applyFont="1" applyBorder="1" applyAlignment="1">
      <alignment horizontal="left" vertical="center" wrapText="1"/>
    </xf>
    <xf numFmtId="0" fontId="62" fillId="0" borderId="11" xfId="22" applyFont="1" applyBorder="1" applyAlignment="1">
      <alignment horizontal="left" vertical="center" wrapText="1"/>
    </xf>
    <xf numFmtId="49" fontId="62" fillId="0" borderId="3" xfId="22" applyNumberFormat="1" applyFont="1" applyBorder="1" applyAlignment="1">
      <alignment horizontal="center" vertical="center"/>
    </xf>
    <xf numFmtId="49" fontId="12" fillId="0" borderId="8" xfId="22" applyNumberFormat="1" applyFont="1" applyBorder="1" applyAlignment="1">
      <alignment horizontal="center" vertical="center" wrapText="1"/>
    </xf>
    <xf numFmtId="49" fontId="12" fillId="0" borderId="11" xfId="22" applyNumberFormat="1" applyFont="1" applyBorder="1" applyAlignment="1">
      <alignment horizontal="center" vertical="center" wrapText="1"/>
    </xf>
    <xf numFmtId="0" fontId="63" fillId="0" borderId="3" xfId="22" applyFont="1" applyBorder="1" applyAlignment="1">
      <alignment horizontal="center" vertical="center" wrapText="1"/>
    </xf>
    <xf numFmtId="3" fontId="32" fillId="0" borderId="7" xfId="23" applyNumberFormat="1" applyFont="1" applyBorder="1" applyAlignment="1">
      <alignment horizontal="right" vertical="center"/>
    </xf>
    <xf numFmtId="3" fontId="32" fillId="0" borderId="11" xfId="23" applyNumberFormat="1" applyFont="1" applyBorder="1" applyAlignment="1">
      <alignment horizontal="right" vertical="center"/>
    </xf>
    <xf numFmtId="0" fontId="53" fillId="0" borderId="0" xfId="22" applyFont="1" applyAlignment="1">
      <alignment horizontal="left"/>
    </xf>
    <xf numFmtId="0" fontId="55" fillId="0" borderId="0" xfId="22" applyFont="1" applyAlignment="1">
      <alignment horizontal="left" wrapText="1"/>
    </xf>
    <xf numFmtId="3" fontId="59" fillId="0" borderId="3" xfId="25" applyNumberFormat="1" applyFont="1" applyBorder="1" applyAlignment="1">
      <alignment horizontal="right" vertical="center"/>
    </xf>
    <xf numFmtId="3" fontId="59" fillId="6" borderId="3" xfId="25" applyNumberFormat="1" applyFont="1" applyFill="1" applyBorder="1" applyAlignment="1">
      <alignment horizontal="right" vertical="center"/>
    </xf>
    <xf numFmtId="0" fontId="12" fillId="0" borderId="7" xfId="24" applyFont="1" applyBorder="1" applyAlignment="1">
      <alignment horizontal="left" vertical="center" wrapText="1"/>
    </xf>
    <xf numFmtId="0" fontId="12" fillId="0" borderId="8" xfId="24" applyFont="1" applyBorder="1" applyAlignment="1">
      <alignment horizontal="left" vertical="center" wrapText="1"/>
    </xf>
    <xf numFmtId="0" fontId="12" fillId="0" borderId="11" xfId="24" applyFont="1" applyBorder="1" applyAlignment="1">
      <alignment horizontal="left" vertical="center" wrapText="1"/>
    </xf>
    <xf numFmtId="49" fontId="12" fillId="0" borderId="3" xfId="22" applyNumberFormat="1" applyFont="1" applyBorder="1" applyAlignment="1">
      <alignment horizontal="center" vertical="center" wrapText="1"/>
    </xf>
    <xf numFmtId="0" fontId="12" fillId="0" borderId="3" xfId="24" applyFont="1" applyBorder="1" applyAlignment="1">
      <alignment horizontal="left" vertical="center" wrapText="1"/>
    </xf>
    <xf numFmtId="0" fontId="23" fillId="0" borderId="14" xfId="22" applyFont="1" applyBorder="1" applyAlignment="1">
      <alignment horizontal="center" vertical="center" wrapText="1"/>
    </xf>
    <xf numFmtId="0" fontId="23" fillId="0" borderId="6" xfId="22" applyFont="1" applyBorder="1" applyAlignment="1">
      <alignment horizontal="center" vertical="center" wrapText="1"/>
    </xf>
    <xf numFmtId="0" fontId="23" fillId="0" borderId="15" xfId="22" applyFont="1" applyBorder="1" applyAlignment="1">
      <alignment horizontal="center" vertical="center" wrapText="1"/>
    </xf>
    <xf numFmtId="0" fontId="23" fillId="0" borderId="1" xfId="22" applyFont="1" applyBorder="1" applyAlignment="1">
      <alignment horizontal="center" vertical="center" wrapText="1"/>
    </xf>
    <xf numFmtId="0" fontId="23" fillId="0" borderId="0" xfId="22" applyFont="1" applyAlignment="1">
      <alignment horizontal="center" vertical="center" wrapText="1"/>
    </xf>
    <xf numFmtId="0" fontId="23" fillId="0" borderId="9" xfId="22" applyFont="1" applyBorder="1" applyAlignment="1">
      <alignment horizontal="center" vertical="center" wrapText="1"/>
    </xf>
    <xf numFmtId="0" fontId="23" fillId="0" borderId="2" xfId="22" applyFont="1" applyBorder="1" applyAlignment="1">
      <alignment horizontal="center" vertical="center" wrapText="1"/>
    </xf>
    <xf numFmtId="0" fontId="23" fillId="0" borderId="12" xfId="22" applyFont="1" applyBorder="1" applyAlignment="1">
      <alignment horizontal="center" vertical="center" wrapText="1"/>
    </xf>
    <xf numFmtId="0" fontId="23" fillId="0" borderId="13" xfId="22" applyFont="1" applyBorder="1" applyAlignment="1">
      <alignment horizontal="center" vertical="center" wrapText="1"/>
    </xf>
    <xf numFmtId="3" fontId="32" fillId="6" borderId="3" xfId="25" applyNumberFormat="1" applyFont="1" applyFill="1" applyBorder="1" applyAlignment="1">
      <alignment horizontal="right" vertical="center"/>
    </xf>
    <xf numFmtId="3" fontId="32" fillId="0" borderId="3" xfId="25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3" fontId="11" fillId="0" borderId="3" xfId="0" applyNumberFormat="1" applyFont="1" applyBorder="1" applyAlignment="1">
      <alignment horizontal="center" vertical="center"/>
    </xf>
    <xf numFmtId="3" fontId="12" fillId="0" borderId="0" xfId="26" applyNumberFormat="1" applyFont="1" applyAlignment="1">
      <alignment horizontal="left" vertical="center"/>
    </xf>
    <xf numFmtId="0" fontId="53" fillId="0" borderId="0" xfId="26" applyFont="1" applyAlignment="1">
      <alignment horizontal="left" vertical="center" wrapText="1"/>
    </xf>
    <xf numFmtId="0" fontId="19" fillId="0" borderId="0" xfId="26" applyFont="1" applyAlignment="1">
      <alignment horizontal="left" vertical="center" wrapText="1"/>
    </xf>
    <xf numFmtId="0" fontId="17" fillId="0" borderId="14" xfId="26" applyFont="1" applyBorder="1" applyAlignment="1">
      <alignment horizontal="center" vertical="top" wrapText="1"/>
    </xf>
    <xf numFmtId="0" fontId="17" fillId="0" borderId="15" xfId="26" applyFont="1" applyBorder="1" applyAlignment="1">
      <alignment horizontal="center" vertical="top" wrapText="1"/>
    </xf>
    <xf numFmtId="0" fontId="17" fillId="0" borderId="1" xfId="26" applyFont="1" applyBorder="1" applyAlignment="1">
      <alignment horizontal="center" vertical="top" wrapText="1"/>
    </xf>
    <xf numFmtId="0" fontId="17" fillId="0" borderId="9" xfId="26" applyFont="1" applyBorder="1" applyAlignment="1">
      <alignment horizontal="center" vertical="top" wrapText="1"/>
    </xf>
    <xf numFmtId="0" fontId="17" fillId="0" borderId="2" xfId="26" applyFont="1" applyBorder="1" applyAlignment="1">
      <alignment horizontal="center" vertical="top" wrapText="1"/>
    </xf>
    <xf numFmtId="0" fontId="17" fillId="0" borderId="13" xfId="26" applyFont="1" applyBorder="1" applyAlignment="1">
      <alignment horizontal="center" vertical="top" wrapText="1"/>
    </xf>
    <xf numFmtId="0" fontId="12" fillId="0" borderId="15" xfId="27" applyFont="1" applyBorder="1" applyAlignment="1">
      <alignment vertical="top"/>
    </xf>
    <xf numFmtId="0" fontId="12" fillId="0" borderId="1" xfId="27" applyFont="1" applyBorder="1" applyAlignment="1">
      <alignment vertical="top"/>
    </xf>
    <xf numFmtId="0" fontId="12" fillId="0" borderId="9" xfId="27" applyFont="1" applyBorder="1" applyAlignment="1">
      <alignment vertical="top"/>
    </xf>
    <xf numFmtId="0" fontId="12" fillId="0" borderId="7" xfId="27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7" fillId="0" borderId="7" xfId="27" applyFont="1" applyBorder="1" applyAlignment="1">
      <alignment horizontal="center" vertical="top"/>
    </xf>
    <xf numFmtId="0" fontId="17" fillId="0" borderId="8" xfId="27" applyFont="1" applyBorder="1" applyAlignment="1">
      <alignment horizontal="center" vertical="top"/>
    </xf>
    <xf numFmtId="0" fontId="17" fillId="0" borderId="11" xfId="27" applyFont="1" applyBorder="1" applyAlignment="1">
      <alignment horizontal="center" vertical="top"/>
    </xf>
    <xf numFmtId="3" fontId="17" fillId="0" borderId="5" xfId="26" applyNumberFormat="1" applyFont="1" applyBorder="1" applyAlignment="1">
      <alignment horizontal="center" vertical="top" wrapText="1"/>
    </xf>
    <xf numFmtId="3" fontId="17" fillId="0" borderId="10" xfId="26" applyNumberFormat="1" applyFont="1" applyBorder="1" applyAlignment="1">
      <alignment horizontal="center" vertical="top" wrapText="1"/>
    </xf>
    <xf numFmtId="3" fontId="17" fillId="0" borderId="4" xfId="26" applyNumberFormat="1" applyFont="1" applyBorder="1" applyAlignment="1">
      <alignment horizontal="center" vertical="top" wrapText="1"/>
    </xf>
    <xf numFmtId="3" fontId="17" fillId="0" borderId="7" xfId="26" applyNumberFormat="1" applyFont="1" applyBorder="1" applyAlignment="1">
      <alignment horizontal="center" vertical="top" wrapText="1"/>
    </xf>
    <xf numFmtId="3" fontId="17" fillId="0" borderId="11" xfId="26" applyNumberFormat="1" applyFont="1" applyBorder="1" applyAlignment="1">
      <alignment horizontal="center" vertical="top" wrapText="1"/>
    </xf>
    <xf numFmtId="49" fontId="21" fillId="0" borderId="1" xfId="26" applyNumberFormat="1" applyFont="1" applyBorder="1" applyAlignment="1">
      <alignment horizontal="center" vertical="top"/>
    </xf>
    <xf numFmtId="49" fontId="21" fillId="0" borderId="9" xfId="26" applyNumberFormat="1" applyFont="1" applyBorder="1" applyAlignment="1">
      <alignment horizontal="center" vertical="top"/>
    </xf>
    <xf numFmtId="0" fontId="21" fillId="0" borderId="14" xfId="26" applyFont="1" applyBorder="1" applyAlignment="1">
      <alignment horizontal="left" vertical="top" wrapText="1"/>
    </xf>
    <xf numFmtId="0" fontId="21" fillId="0" borderId="15" xfId="26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3" fillId="0" borderId="5" xfId="26" applyFont="1" applyBorder="1" applyAlignment="1">
      <alignment horizontal="center" vertical="center"/>
    </xf>
    <xf numFmtId="0" fontId="13" fillId="0" borderId="4" xfId="27" applyFont="1" applyBorder="1" applyAlignment="1">
      <alignment horizontal="center" vertical="center"/>
    </xf>
    <xf numFmtId="0" fontId="34" fillId="0" borderId="14" xfId="26" applyFont="1" applyBorder="1" applyAlignment="1">
      <alignment horizontal="left" vertical="center" wrapText="1"/>
    </xf>
    <xf numFmtId="0" fontId="34" fillId="0" borderId="6" xfId="26" applyFont="1" applyBorder="1" applyAlignment="1">
      <alignment horizontal="left" vertical="center" wrapText="1"/>
    </xf>
    <xf numFmtId="0" fontId="34" fillId="0" borderId="15" xfId="26" applyFont="1" applyBorder="1" applyAlignment="1">
      <alignment horizontal="left" vertical="center" wrapText="1"/>
    </xf>
    <xf numFmtId="0" fontId="34" fillId="0" borderId="1" xfId="26" applyFont="1" applyBorder="1" applyAlignment="1">
      <alignment horizontal="left" vertical="center" wrapText="1"/>
    </xf>
    <xf numFmtId="0" fontId="34" fillId="0" borderId="0" xfId="26" applyFont="1" applyAlignment="1">
      <alignment horizontal="left" vertical="center" wrapText="1"/>
    </xf>
    <xf numFmtId="0" fontId="34" fillId="0" borderId="9" xfId="26" applyFont="1" applyBorder="1" applyAlignment="1">
      <alignment horizontal="left" vertical="center" wrapText="1"/>
    </xf>
    <xf numFmtId="0" fontId="34" fillId="0" borderId="2" xfId="26" applyFont="1" applyBorder="1" applyAlignment="1">
      <alignment horizontal="left" vertical="center" wrapText="1"/>
    </xf>
    <xf numFmtId="0" fontId="34" fillId="0" borderId="12" xfId="26" applyFont="1" applyBorder="1" applyAlignment="1">
      <alignment horizontal="left" vertical="center" wrapText="1"/>
    </xf>
    <xf numFmtId="0" fontId="34" fillId="0" borderId="13" xfId="26" applyFont="1" applyBorder="1" applyAlignment="1">
      <alignment horizontal="left" vertical="center" wrapText="1"/>
    </xf>
    <xf numFmtId="0" fontId="34" fillId="0" borderId="14" xfId="26" applyFont="1" applyBorder="1" applyAlignment="1">
      <alignment horizontal="left" vertical="center"/>
    </xf>
    <xf numFmtId="0" fontId="34" fillId="0" borderId="6" xfId="26" applyFont="1" applyBorder="1" applyAlignment="1">
      <alignment horizontal="left" vertical="center"/>
    </xf>
    <xf numFmtId="0" fontId="34" fillId="0" borderId="15" xfId="26" applyFont="1" applyBorder="1" applyAlignment="1">
      <alignment horizontal="left" vertical="center"/>
    </xf>
    <xf numFmtId="0" fontId="34" fillId="0" borderId="1" xfId="26" applyFont="1" applyBorder="1" applyAlignment="1">
      <alignment horizontal="left" vertical="center"/>
    </xf>
    <xf numFmtId="0" fontId="34" fillId="0" borderId="0" xfId="26" applyFont="1" applyAlignment="1">
      <alignment horizontal="left" vertical="center"/>
    </xf>
    <xf numFmtId="0" fontId="34" fillId="0" borderId="9" xfId="26" applyFont="1" applyBorder="1" applyAlignment="1">
      <alignment horizontal="left" vertical="center"/>
    </xf>
    <xf numFmtId="0" fontId="34" fillId="0" borderId="2" xfId="26" applyFont="1" applyBorder="1" applyAlignment="1">
      <alignment horizontal="left" vertical="center"/>
    </xf>
    <xf numFmtId="0" fontId="34" fillId="0" borderId="12" xfId="26" applyFont="1" applyBorder="1" applyAlignment="1">
      <alignment horizontal="left" vertical="center"/>
    </xf>
    <xf numFmtId="0" fontId="34" fillId="0" borderId="13" xfId="26" applyFont="1" applyBorder="1" applyAlignment="1">
      <alignment horizontal="left" vertical="center"/>
    </xf>
    <xf numFmtId="49" fontId="21" fillId="0" borderId="14" xfId="26" applyNumberFormat="1" applyFont="1" applyBorder="1" applyAlignment="1">
      <alignment horizontal="center" vertical="top"/>
    </xf>
    <xf numFmtId="49" fontId="21" fillId="0" borderId="15" xfId="26" applyNumberFormat="1" applyFont="1" applyBorder="1" applyAlignment="1">
      <alignment horizontal="center" vertical="top"/>
    </xf>
    <xf numFmtId="0" fontId="21" fillId="0" borderId="1" xfId="26" applyFont="1" applyBorder="1" applyAlignment="1">
      <alignment horizontal="left" vertical="top" wrapText="1"/>
    </xf>
    <xf numFmtId="0" fontId="21" fillId="0" borderId="9" xfId="26" applyFont="1" applyBorder="1" applyAlignment="1">
      <alignment horizontal="left" vertical="top" wrapText="1"/>
    </xf>
    <xf numFmtId="0" fontId="21" fillId="0" borderId="2" xfId="26" applyFont="1" applyBorder="1" applyAlignment="1">
      <alignment horizontal="left" vertical="top" wrapText="1"/>
    </xf>
    <xf numFmtId="0" fontId="21" fillId="0" borderId="13" xfId="26" applyFont="1" applyBorder="1" applyAlignment="1">
      <alignment horizontal="left" vertical="top" wrapText="1"/>
    </xf>
    <xf numFmtId="49" fontId="21" fillId="0" borderId="0" xfId="26" applyNumberFormat="1" applyFont="1" applyAlignment="1">
      <alignment horizontal="center" vertical="top"/>
    </xf>
    <xf numFmtId="0" fontId="0" fillId="0" borderId="9" xfId="0" applyBorder="1" applyAlignment="1">
      <alignment horizontal="center"/>
    </xf>
    <xf numFmtId="49" fontId="21" fillId="0" borderId="2" xfId="26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20" fillId="0" borderId="14" xfId="26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21" fillId="0" borderId="14" xfId="26" applyNumberFormat="1" applyFont="1" applyBorder="1" applyAlignment="1">
      <alignment horizontal="center" vertical="center"/>
    </xf>
    <xf numFmtId="49" fontId="21" fillId="0" borderId="15" xfId="26" applyNumberFormat="1" applyFont="1" applyBorder="1" applyAlignment="1">
      <alignment horizontal="center" vertical="center"/>
    </xf>
    <xf numFmtId="49" fontId="21" fillId="0" borderId="1" xfId="26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1" fillId="0" borderId="2" xfId="26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66" fillId="0" borderId="14" xfId="26" applyNumberFormat="1" applyFont="1" applyBorder="1" applyAlignment="1">
      <alignment horizontal="left" vertical="center"/>
    </xf>
    <xf numFmtId="49" fontId="66" fillId="0" borderId="6" xfId="26" applyNumberFormat="1" applyFont="1" applyBorder="1" applyAlignment="1">
      <alignment horizontal="left" vertical="center"/>
    </xf>
    <xf numFmtId="49" fontId="66" fillId="0" borderId="15" xfId="26" applyNumberFormat="1" applyFont="1" applyBorder="1" applyAlignment="1">
      <alignment horizontal="left" vertical="center"/>
    </xf>
    <xf numFmtId="49" fontId="22" fillId="0" borderId="1" xfId="26" applyNumberFormat="1" applyFont="1" applyBorder="1" applyAlignment="1">
      <alignment horizontal="center" vertical="center"/>
    </xf>
    <xf numFmtId="49" fontId="22" fillId="0" borderId="9" xfId="26" applyNumberFormat="1" applyFont="1" applyBorder="1" applyAlignment="1">
      <alignment horizontal="center" vertical="center"/>
    </xf>
    <xf numFmtId="0" fontId="22" fillId="0" borderId="14" xfId="26" applyFont="1" applyBorder="1" applyAlignment="1">
      <alignment horizontal="left" vertical="top" wrapText="1"/>
    </xf>
    <xf numFmtId="0" fontId="22" fillId="0" borderId="15" xfId="26" applyFont="1" applyBorder="1" applyAlignment="1">
      <alignment horizontal="left" vertical="top" wrapText="1"/>
    </xf>
    <xf numFmtId="49" fontId="22" fillId="0" borderId="2" xfId="26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69" fillId="0" borderId="14" xfId="26" applyNumberFormat="1" applyFont="1" applyBorder="1" applyAlignment="1">
      <alignment horizontal="left" vertical="center"/>
    </xf>
    <xf numFmtId="49" fontId="69" fillId="0" borderId="6" xfId="26" applyNumberFormat="1" applyFont="1" applyBorder="1" applyAlignment="1">
      <alignment horizontal="left" vertical="center"/>
    </xf>
    <xf numFmtId="49" fontId="69" fillId="0" borderId="15" xfId="26" applyNumberFormat="1" applyFont="1" applyBorder="1" applyAlignment="1">
      <alignment horizontal="left" vertical="center"/>
    </xf>
    <xf numFmtId="49" fontId="21" fillId="0" borderId="9" xfId="26" applyNumberFormat="1" applyFont="1" applyBorder="1" applyAlignment="1">
      <alignment horizontal="center" vertical="center"/>
    </xf>
    <xf numFmtId="0" fontId="21" fillId="0" borderId="7" xfId="26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1" fillId="0" borderId="14" xfId="26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69" fillId="0" borderId="14" xfId="26" applyNumberFormat="1" applyFont="1" applyBorder="1" applyAlignment="1">
      <alignment horizontal="left" vertical="center" wrapText="1"/>
    </xf>
    <xf numFmtId="49" fontId="69" fillId="0" borderId="6" xfId="26" applyNumberFormat="1" applyFont="1" applyBorder="1" applyAlignment="1">
      <alignment horizontal="left" vertical="center" wrapText="1"/>
    </xf>
    <xf numFmtId="49" fontId="69" fillId="0" borderId="15" xfId="26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7" xfId="26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21" fillId="0" borderId="0" xfId="26" applyNumberFormat="1" applyFont="1" applyAlignment="1">
      <alignment horizontal="center" vertical="center"/>
    </xf>
    <xf numFmtId="0" fontId="71" fillId="0" borderId="1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1" fillId="0" borderId="9" xfId="0" applyFont="1" applyBorder="1" applyAlignment="1">
      <alignment horizontal="left" vertical="center"/>
    </xf>
    <xf numFmtId="0" fontId="71" fillId="0" borderId="2" xfId="0" applyFont="1" applyBorder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top" wrapText="1"/>
    </xf>
    <xf numFmtId="49" fontId="21" fillId="0" borderId="13" xfId="26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0" fillId="0" borderId="5" xfId="29" applyFont="1" applyBorder="1" applyAlignment="1">
      <alignment horizontal="center" vertical="top"/>
    </xf>
    <xf numFmtId="0" fontId="30" fillId="0" borderId="10" xfId="29" applyFont="1" applyBorder="1" applyAlignment="1">
      <alignment horizontal="center" vertical="top"/>
    </xf>
    <xf numFmtId="0" fontId="30" fillId="0" borderId="4" xfId="29" applyFont="1" applyBorder="1" applyAlignment="1">
      <alignment horizontal="center" vertical="top"/>
    </xf>
    <xf numFmtId="0" fontId="25" fillId="0" borderId="0" xfId="29" applyFont="1" applyAlignment="1">
      <alignment horizontal="center" vertical="top"/>
    </xf>
    <xf numFmtId="0" fontId="12" fillId="0" borderId="0" xfId="26" applyFont="1" applyAlignment="1">
      <alignment horizontal="left" vertical="center" wrapText="1"/>
    </xf>
    <xf numFmtId="0" fontId="30" fillId="0" borderId="7" xfId="29" applyFont="1" applyBorder="1" applyAlignment="1">
      <alignment horizontal="center" vertical="center"/>
    </xf>
    <xf numFmtId="0" fontId="30" fillId="0" borderId="11" xfId="29" applyFont="1" applyBorder="1" applyAlignment="1">
      <alignment horizontal="center" vertical="center"/>
    </xf>
    <xf numFmtId="0" fontId="30" fillId="0" borderId="7" xfId="29" applyFont="1" applyBorder="1" applyAlignment="1">
      <alignment horizontal="center" vertical="center" wrapText="1"/>
    </xf>
    <xf numFmtId="0" fontId="30" fillId="0" borderId="11" xfId="29" applyFont="1" applyBorder="1" applyAlignment="1">
      <alignment horizontal="center" vertical="center" wrapText="1"/>
    </xf>
    <xf numFmtId="0" fontId="30" fillId="0" borderId="6" xfId="29" applyFont="1" applyBorder="1" applyAlignment="1">
      <alignment horizontal="center" vertical="center"/>
    </xf>
    <xf numFmtId="0" fontId="30" fillId="0" borderId="12" xfId="29" applyFont="1" applyBorder="1" applyAlignment="1">
      <alignment horizontal="center" vertical="center"/>
    </xf>
    <xf numFmtId="0" fontId="30" fillId="0" borderId="5" xfId="29" applyFont="1" applyBorder="1" applyAlignment="1">
      <alignment horizontal="center"/>
    </xf>
    <xf numFmtId="0" fontId="30" fillId="0" borderId="10" xfId="29" applyFont="1" applyBorder="1" applyAlignment="1">
      <alignment horizontal="center"/>
    </xf>
    <xf numFmtId="0" fontId="30" fillId="0" borderId="4" xfId="29" applyFont="1" applyBorder="1" applyAlignment="1">
      <alignment horizontal="center"/>
    </xf>
    <xf numFmtId="0" fontId="17" fillId="0" borderId="10" xfId="30" applyFont="1" applyBorder="1" applyAlignment="1">
      <alignment horizontal="center"/>
    </xf>
    <xf numFmtId="0" fontId="17" fillId="0" borderId="4" xfId="30" applyFont="1" applyBorder="1" applyAlignment="1">
      <alignment horizontal="center"/>
    </xf>
    <xf numFmtId="3" fontId="12" fillId="0" borderId="0" xfId="26" applyNumberFormat="1" applyFont="1" applyAlignment="1">
      <alignment horizontal="left"/>
    </xf>
    <xf numFmtId="3" fontId="12" fillId="0" borderId="0" xfId="26" applyNumberFormat="1" applyFont="1" applyAlignment="1">
      <alignment horizontal="left" wrapText="1"/>
    </xf>
    <xf numFmtId="0" fontId="12" fillId="0" borderId="0" xfId="26" applyFont="1" applyAlignment="1">
      <alignment horizontal="justify" wrapText="1"/>
    </xf>
    <xf numFmtId="0" fontId="11" fillId="0" borderId="7" xfId="26" applyFont="1" applyBorder="1" applyAlignment="1">
      <alignment horizontal="center" vertical="top"/>
    </xf>
    <xf numFmtId="0" fontId="11" fillId="0" borderId="11" xfId="26" applyFont="1" applyBorder="1" applyAlignment="1">
      <alignment horizontal="center" vertical="top"/>
    </xf>
    <xf numFmtId="0" fontId="11" fillId="0" borderId="5" xfId="26" applyFont="1" applyBorder="1" applyAlignment="1">
      <alignment horizontal="center" vertical="top" wrapText="1"/>
    </xf>
    <xf numFmtId="0" fontId="11" fillId="0" borderId="4" xfId="26" applyFont="1" applyBorder="1" applyAlignment="1">
      <alignment horizontal="center" vertical="top" wrapText="1"/>
    </xf>
    <xf numFmtId="0" fontId="11" fillId="0" borderId="7" xfId="26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3" fontId="11" fillId="0" borderId="7" xfId="26" applyNumberFormat="1" applyFont="1" applyBorder="1" applyAlignment="1">
      <alignment horizontal="center" vertical="top" wrapText="1"/>
    </xf>
    <xf numFmtId="3" fontId="11" fillId="0" borderId="11" xfId="26" applyNumberFormat="1" applyFont="1" applyBorder="1" applyAlignment="1">
      <alignment horizontal="center" vertical="top" wrapText="1"/>
    </xf>
    <xf numFmtId="0" fontId="11" fillId="0" borderId="11" xfId="26" applyFont="1" applyBorder="1" applyAlignment="1">
      <alignment horizontal="center" vertical="top" wrapText="1"/>
    </xf>
    <xf numFmtId="0" fontId="19" fillId="0" borderId="14" xfId="26" applyFont="1" applyBorder="1" applyAlignment="1">
      <alignment horizontal="left" vertical="center" wrapText="1"/>
    </xf>
    <xf numFmtId="0" fontId="19" fillId="0" borderId="6" xfId="26" applyFont="1" applyBorder="1" applyAlignment="1">
      <alignment horizontal="left" vertical="center" wrapText="1"/>
    </xf>
    <xf numFmtId="0" fontId="19" fillId="0" borderId="15" xfId="26" applyFont="1" applyBorder="1" applyAlignment="1">
      <alignment horizontal="left" vertical="center" wrapText="1"/>
    </xf>
    <xf numFmtId="0" fontId="19" fillId="0" borderId="5" xfId="26" applyFont="1" applyBorder="1" applyAlignment="1">
      <alignment horizontal="center" vertical="center" wrapText="1"/>
    </xf>
    <xf numFmtId="0" fontId="19" fillId="0" borderId="10" xfId="26" applyFont="1" applyBorder="1" applyAlignment="1">
      <alignment horizontal="center" vertical="center" wrapText="1"/>
    </xf>
    <xf numFmtId="0" fontId="19" fillId="0" borderId="4" xfId="26" applyFont="1" applyBorder="1" applyAlignment="1">
      <alignment horizontal="center" vertical="center" wrapText="1"/>
    </xf>
    <xf numFmtId="9" fontId="12" fillId="0" borderId="7" xfId="28" applyFont="1" applyFill="1" applyBorder="1" applyAlignment="1">
      <alignment vertical="top" wrapText="1"/>
    </xf>
    <xf numFmtId="9" fontId="12" fillId="0" borderId="7" xfId="28" applyFont="1" applyFill="1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2" fillId="0" borderId="7" xfId="26" applyFont="1" applyBorder="1" applyAlignment="1">
      <alignment horizontal="justify" vertical="top" wrapText="1"/>
    </xf>
    <xf numFmtId="0" fontId="12" fillId="0" borderId="7" xfId="26" applyFont="1" applyBorder="1" applyAlignment="1">
      <alignment vertical="top" wrapText="1"/>
    </xf>
    <xf numFmtId="49" fontId="12" fillId="0" borderId="7" xfId="26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0" xfId="31" applyFont="1" applyAlignment="1">
      <alignment horizontal="justify" vertical="center" wrapText="1"/>
    </xf>
    <xf numFmtId="0" fontId="49" fillId="0" borderId="7" xfId="30" applyFont="1" applyBorder="1" applyAlignment="1">
      <alignment horizontal="center" vertical="top"/>
    </xf>
    <xf numFmtId="0" fontId="49" fillId="0" borderId="8" xfId="30" applyFont="1" applyBorder="1" applyAlignment="1">
      <alignment horizontal="center" vertical="top"/>
    </xf>
    <xf numFmtId="0" fontId="49" fillId="0" borderId="11" xfId="30" applyFont="1" applyBorder="1" applyAlignment="1">
      <alignment horizontal="center" vertical="top"/>
    </xf>
    <xf numFmtId="0" fontId="49" fillId="0" borderId="14" xfId="30" applyFont="1" applyBorder="1" applyAlignment="1">
      <alignment horizontal="left" vertical="top" wrapText="1"/>
    </xf>
    <xf numFmtId="0" fontId="49" fillId="0" borderId="1" xfId="30" applyFont="1" applyBorder="1" applyAlignment="1">
      <alignment horizontal="left" vertical="top" wrapText="1"/>
    </xf>
    <xf numFmtId="0" fontId="49" fillId="0" borderId="2" xfId="30" applyFont="1" applyBorder="1" applyAlignment="1">
      <alignment horizontal="left" vertical="top" wrapText="1"/>
    </xf>
    <xf numFmtId="0" fontId="62" fillId="0" borderId="7" xfId="30" applyFont="1" applyBorder="1" applyAlignment="1">
      <alignment horizontal="center" vertical="center" wrapText="1"/>
    </xf>
    <xf numFmtId="0" fontId="62" fillId="0" borderId="8" xfId="30" applyFont="1" applyBorder="1" applyAlignment="1">
      <alignment horizontal="center" vertical="center" wrapText="1"/>
    </xf>
    <xf numFmtId="0" fontId="62" fillId="0" borderId="11" xfId="30" applyFont="1" applyBorder="1" applyAlignment="1">
      <alignment horizontal="center" vertical="center" wrapText="1"/>
    </xf>
    <xf numFmtId="0" fontId="15" fillId="0" borderId="8" xfId="30" applyFont="1" applyBorder="1" applyAlignment="1">
      <alignment horizontal="center" vertical="top"/>
    </xf>
    <xf numFmtId="0" fontId="15" fillId="0" borderId="8" xfId="30" applyFont="1" applyBorder="1" applyAlignment="1">
      <alignment horizontal="left" vertical="top" wrapText="1"/>
    </xf>
    <xf numFmtId="0" fontId="14" fillId="0" borderId="7" xfId="30" applyFont="1" applyBorder="1" applyAlignment="1">
      <alignment horizontal="center" vertical="center" wrapText="1"/>
    </xf>
    <xf numFmtId="0" fontId="14" fillId="0" borderId="8" xfId="30" applyFont="1" applyBorder="1" applyAlignment="1">
      <alignment horizontal="center" vertical="center" wrapText="1"/>
    </xf>
    <xf numFmtId="0" fontId="14" fillId="0" borderId="11" xfId="30" applyFont="1" applyBorder="1" applyAlignment="1">
      <alignment horizontal="center" vertical="center" wrapText="1"/>
    </xf>
    <xf numFmtId="0" fontId="15" fillId="0" borderId="11" xfId="30" applyFont="1" applyBorder="1" applyAlignment="1">
      <alignment horizontal="center" vertical="top"/>
    </xf>
    <xf numFmtId="0" fontId="15" fillId="0" borderId="11" xfId="30" applyFont="1" applyBorder="1" applyAlignment="1">
      <alignment horizontal="left" vertical="top" wrapText="1"/>
    </xf>
    <xf numFmtId="0" fontId="49" fillId="0" borderId="7" xfId="30" applyFont="1" applyBorder="1" applyAlignment="1">
      <alignment horizontal="left" vertical="top" wrapText="1"/>
    </xf>
    <xf numFmtId="0" fontId="49" fillId="0" borderId="8" xfId="30" applyFont="1" applyBorder="1" applyAlignment="1">
      <alignment horizontal="left" vertical="top" wrapText="1"/>
    </xf>
    <xf numFmtId="0" fontId="12" fillId="0" borderId="7" xfId="30" applyFont="1" applyBorder="1" applyAlignment="1">
      <alignment horizontal="center" vertical="center" wrapText="1"/>
    </xf>
    <xf numFmtId="0" fontId="12" fillId="0" borderId="8" xfId="30" applyFont="1" applyBorder="1" applyAlignment="1">
      <alignment horizontal="center" vertical="center" wrapText="1"/>
    </xf>
    <xf numFmtId="0" fontId="12" fillId="0" borderId="11" xfId="30" applyFont="1" applyBorder="1" applyAlignment="1">
      <alignment horizontal="center" vertical="center" wrapText="1"/>
    </xf>
    <xf numFmtId="0" fontId="17" fillId="0" borderId="3" xfId="31" applyFont="1" applyBorder="1" applyAlignment="1">
      <alignment horizontal="center" vertical="center"/>
    </xf>
    <xf numFmtId="0" fontId="17" fillId="0" borderId="3" xfId="31" applyFont="1" applyBorder="1" applyAlignment="1">
      <alignment horizontal="left" vertical="center" wrapText="1"/>
    </xf>
    <xf numFmtId="0" fontId="17" fillId="0" borderId="3" xfId="31" applyFont="1" applyBorder="1" applyAlignment="1">
      <alignment horizontal="center" vertical="center" wrapText="1"/>
    </xf>
  </cellXfs>
  <cellStyles count="34">
    <cellStyle name="Dziesiętny 2" xfId="1" xr:uid="{00000000-0005-0000-0000-000000000000}"/>
    <cellStyle name="Dziesiętny 2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10" xfId="17" xr:uid="{00000000-0005-0000-0000-000005000000}"/>
    <cellStyle name="Normalny 12" xfId="20" xr:uid="{00000000-0005-0000-0000-000006000000}"/>
    <cellStyle name="Normalny 2" xfId="5" xr:uid="{00000000-0005-0000-0000-000007000000}"/>
    <cellStyle name="Normalny 2 2" xfId="6" xr:uid="{00000000-0005-0000-0000-000008000000}"/>
    <cellStyle name="Normalny 2 2 2" xfId="32" xr:uid="{00000000-0005-0000-0000-000009000000}"/>
    <cellStyle name="Normalny 2 3" xfId="31" xr:uid="{00000000-0005-0000-0000-00000A000000}"/>
    <cellStyle name="Normalny 2_RDW" xfId="7" xr:uid="{00000000-0005-0000-0000-00000B000000}"/>
    <cellStyle name="Normalny 3" xfId="8" xr:uid="{00000000-0005-0000-0000-00000C000000}"/>
    <cellStyle name="Normalny 4" xfId="12" xr:uid="{00000000-0005-0000-0000-00000D000000}"/>
    <cellStyle name="Normalny 5" xfId="13" xr:uid="{00000000-0005-0000-0000-00000E000000}"/>
    <cellStyle name="Normalny 6" xfId="14" xr:uid="{00000000-0005-0000-0000-00000F000000}"/>
    <cellStyle name="Normalny 7" xfId="15" xr:uid="{00000000-0005-0000-0000-000010000000}"/>
    <cellStyle name="Normalny 7 2 2" xfId="9" xr:uid="{00000000-0005-0000-0000-000011000000}"/>
    <cellStyle name="Normalny 7 2 2 2" xfId="29" xr:uid="{00000000-0005-0000-0000-000012000000}"/>
    <cellStyle name="Normalny 8" xfId="16" xr:uid="{00000000-0005-0000-0000-000013000000}"/>
    <cellStyle name="Normalny_IZ 2011" xfId="25" xr:uid="{00000000-0005-0000-0000-000014000000}"/>
    <cellStyle name="Normalny_rachunek doch wł 2006" xfId="33" xr:uid="{00000000-0005-0000-0000-000015000000}"/>
    <cellStyle name="Normalny_RDW 2014" xfId="30" xr:uid="{00000000-0005-0000-0000-000016000000}"/>
    <cellStyle name="Normalny_RPO 2011" xfId="23" xr:uid="{00000000-0005-0000-0000-000017000000}"/>
    <cellStyle name="Normalny_Załącznik  nr 7  RPO na 2010" xfId="22" xr:uid="{00000000-0005-0000-0000-000018000000}"/>
    <cellStyle name="Normalny_załącznik nr 1" xfId="10" xr:uid="{00000000-0005-0000-0000-000019000000}"/>
    <cellStyle name="Normalny_Załącznik nr 3  do proj. budżetu na 2006r._Zał. Nr 3 i Nr 21 do proj.budż.po Autopoprawce" xfId="19" xr:uid="{00000000-0005-0000-0000-00001A000000}"/>
    <cellStyle name="Normalny_Załącznik nr 3  do proj. budżetu na 2006r._Załączniki Nr 3 do US z dnia 22.12.2008 r." xfId="21" xr:uid="{00000000-0005-0000-0000-00001B000000}"/>
    <cellStyle name="Normalny_Załącznik nr 9  PROW na 2010" xfId="24" xr:uid="{00000000-0005-0000-0000-00001C000000}"/>
    <cellStyle name="Normalny_Załączniki do  budżetu na 2005 r" xfId="26" xr:uid="{00000000-0005-0000-0000-00001D000000}"/>
    <cellStyle name="Normalny_Załączniki do budżetu na 2006 r._Zał. Nr 3 i Nr 21 do proj.budż.po Autopoprawce" xfId="18" xr:uid="{00000000-0005-0000-0000-00001E000000}"/>
    <cellStyle name="Normalny_Załączniki do projektu budżetu na 2009 r." xfId="27" xr:uid="{00000000-0005-0000-0000-00001F000000}"/>
    <cellStyle name="Procentowy 2" xfId="28" xr:uid="{00000000-0005-0000-0000-000020000000}"/>
    <cellStyle name="Styl 1" xfId="11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7"/>
  <sheetViews>
    <sheetView view="pageBreakPreview" zoomScaleNormal="100" zoomScaleSheetLayoutView="100" workbookViewId="0">
      <selection activeCell="G9" sqref="G9:G10"/>
    </sheetView>
  </sheetViews>
  <sheetFormatPr defaultColWidth="8" defaultRowHeight="12.75"/>
  <cols>
    <col min="1" max="1" width="5" style="1" customWidth="1"/>
    <col min="2" max="2" width="22.125" style="2" customWidth="1"/>
    <col min="3" max="3" width="3.125" style="2" customWidth="1"/>
    <col min="4" max="4" width="14.5" style="3" customWidth="1"/>
    <col min="5" max="5" width="14.375" style="4" customWidth="1"/>
    <col min="6" max="6" width="12.25" style="4" customWidth="1"/>
    <col min="7" max="7" width="13.375" style="4" customWidth="1"/>
    <col min="8" max="8" width="12.25" style="4" customWidth="1"/>
    <col min="9" max="9" width="12.5" style="4" customWidth="1"/>
    <col min="10" max="10" width="11.75" style="4" customWidth="1"/>
    <col min="11" max="11" width="10.875" style="4" customWidth="1"/>
    <col min="12" max="13" width="11.375" style="4" customWidth="1"/>
    <col min="14" max="14" width="12.5" style="4" customWidth="1"/>
    <col min="15" max="15" width="12.125" style="4" customWidth="1"/>
    <col min="16" max="16" width="12" style="4" customWidth="1"/>
    <col min="17" max="17" width="11.375" style="4" customWidth="1"/>
    <col min="18" max="19" width="8" style="4" customWidth="1"/>
    <col min="20" max="16384" width="8" style="4"/>
  </cols>
  <sheetData>
    <row r="1" spans="1:20">
      <c r="N1" s="4" t="s">
        <v>133</v>
      </c>
    </row>
    <row r="2" spans="1:20">
      <c r="N2" s="4" t="s">
        <v>102</v>
      </c>
    </row>
    <row r="3" spans="1:20">
      <c r="N3" s="4" t="s">
        <v>103</v>
      </c>
    </row>
    <row r="4" spans="1:20" ht="9" customHeight="1">
      <c r="A4" s="778"/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</row>
    <row r="5" spans="1:20" ht="42.75" customHeight="1">
      <c r="A5" s="828" t="s">
        <v>132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</row>
    <row r="6" spans="1:20">
      <c r="G6" s="5"/>
      <c r="H6" s="5"/>
      <c r="I6" s="5"/>
      <c r="J6" s="5"/>
      <c r="K6" s="5"/>
      <c r="L6" s="5"/>
      <c r="M6" s="5"/>
      <c r="P6" s="6"/>
      <c r="Q6" s="6" t="s">
        <v>35</v>
      </c>
    </row>
    <row r="7" spans="1:20" s="7" customFormat="1" ht="21" customHeight="1">
      <c r="A7" s="779" t="s">
        <v>36</v>
      </c>
      <c r="B7" s="782" t="s">
        <v>37</v>
      </c>
      <c r="C7" s="779" t="s">
        <v>93</v>
      </c>
      <c r="D7" s="785" t="s">
        <v>38</v>
      </c>
      <c r="E7" s="788" t="s">
        <v>3</v>
      </c>
      <c r="F7" s="785" t="s">
        <v>4</v>
      </c>
      <c r="G7" s="788" t="s">
        <v>5</v>
      </c>
      <c r="H7" s="791"/>
      <c r="I7" s="791"/>
      <c r="J7" s="791"/>
      <c r="K7" s="791"/>
      <c r="L7" s="791"/>
      <c r="M7" s="791"/>
      <c r="N7" s="791"/>
      <c r="O7" s="791"/>
      <c r="P7" s="791"/>
      <c r="Q7" s="792"/>
    </row>
    <row r="8" spans="1:20" s="7" customFormat="1" ht="21" customHeight="1">
      <c r="A8" s="780"/>
      <c r="B8" s="783"/>
      <c r="C8" s="780"/>
      <c r="D8" s="786"/>
      <c r="E8" s="789"/>
      <c r="F8" s="786"/>
      <c r="G8" s="793" t="s">
        <v>86</v>
      </c>
      <c r="H8" s="794"/>
      <c r="I8" s="794"/>
      <c r="J8" s="794"/>
      <c r="K8" s="794"/>
      <c r="L8" s="794"/>
      <c r="M8" s="795"/>
      <c r="N8" s="793" t="s">
        <v>6</v>
      </c>
      <c r="O8" s="794"/>
      <c r="P8" s="794"/>
      <c r="Q8" s="795"/>
    </row>
    <row r="9" spans="1:20" s="7" customFormat="1" ht="29.25" customHeight="1">
      <c r="A9" s="780"/>
      <c r="B9" s="783"/>
      <c r="C9" s="780"/>
      <c r="D9" s="786"/>
      <c r="E9" s="789"/>
      <c r="F9" s="786"/>
      <c r="G9" s="785" t="s">
        <v>89</v>
      </c>
      <c r="H9" s="788" t="s">
        <v>90</v>
      </c>
      <c r="I9" s="792"/>
      <c r="J9" s="785" t="s">
        <v>7</v>
      </c>
      <c r="K9" s="785" t="s">
        <v>8</v>
      </c>
      <c r="L9" s="785" t="s">
        <v>9</v>
      </c>
      <c r="M9" s="788" t="s">
        <v>92</v>
      </c>
      <c r="N9" s="785" t="s">
        <v>10</v>
      </c>
      <c r="O9" s="785" t="s">
        <v>7</v>
      </c>
      <c r="P9" s="788" t="s">
        <v>8</v>
      </c>
      <c r="Q9" s="785" t="s">
        <v>92</v>
      </c>
    </row>
    <row r="10" spans="1:20" s="7" customFormat="1" ht="42" customHeight="1">
      <c r="A10" s="781"/>
      <c r="B10" s="784"/>
      <c r="C10" s="781"/>
      <c r="D10" s="787"/>
      <c r="E10" s="790"/>
      <c r="F10" s="787"/>
      <c r="G10" s="790"/>
      <c r="H10" s="8" t="s">
        <v>11</v>
      </c>
      <c r="I10" s="9" t="s">
        <v>12</v>
      </c>
      <c r="J10" s="787"/>
      <c r="K10" s="787"/>
      <c r="L10" s="787"/>
      <c r="M10" s="790"/>
      <c r="N10" s="787"/>
      <c r="O10" s="787"/>
      <c r="P10" s="790"/>
      <c r="Q10" s="787"/>
    </row>
    <row r="11" spans="1:20" s="14" customFormat="1" ht="12" customHeight="1">
      <c r="A11" s="11" t="s">
        <v>39</v>
      </c>
      <c r="B11" s="10" t="s">
        <v>40</v>
      </c>
      <c r="C11" s="10"/>
      <c r="D11" s="11" t="s">
        <v>41</v>
      </c>
      <c r="E11" s="11" t="s">
        <v>24</v>
      </c>
      <c r="F11" s="11" t="s">
        <v>29</v>
      </c>
      <c r="G11" s="12" t="s">
        <v>30</v>
      </c>
      <c r="H11" s="11" t="s">
        <v>31</v>
      </c>
      <c r="I11" s="13" t="s">
        <v>32</v>
      </c>
      <c r="J11" s="11" t="s">
        <v>33</v>
      </c>
      <c r="K11" s="11" t="s">
        <v>34</v>
      </c>
      <c r="L11" s="11" t="s">
        <v>13</v>
      </c>
      <c r="M11" s="11" t="s">
        <v>14</v>
      </c>
      <c r="N11" s="11" t="s">
        <v>15</v>
      </c>
      <c r="O11" s="11" t="s">
        <v>16</v>
      </c>
      <c r="P11" s="12" t="s">
        <v>87</v>
      </c>
      <c r="Q11" s="11" t="s">
        <v>88</v>
      </c>
    </row>
    <row r="12" spans="1:20" s="14" customFormat="1" ht="5.0999999999999996" customHeight="1">
      <c r="A12" s="55"/>
      <c r="B12" s="15"/>
      <c r="C12" s="15"/>
      <c r="D12" s="16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18"/>
    </row>
    <row r="13" spans="1:20" s="22" customFormat="1" ht="20.100000000000001" customHeight="1">
      <c r="A13" s="805"/>
      <c r="B13" s="802" t="s">
        <v>17</v>
      </c>
      <c r="C13" s="101" t="s">
        <v>0</v>
      </c>
      <c r="D13" s="102">
        <f>SUM(E13:Q13)</f>
        <v>1394375193.4000001</v>
      </c>
      <c r="E13" s="103">
        <f>E17+E21+E29+E33+E41+E45+E49+E53+E57+E65+E69+E73+E77+E81+E85+E89+E97+E101+E105+E25+E93+E37+E61</f>
        <v>1131735256</v>
      </c>
      <c r="F13" s="103">
        <f t="shared" ref="F13:Q13" si="0">F17+F21+F29+F33+F41+F45+F49+F53+F57+F65+F69+F73+F77+F81+F85+F89+F97+F101+F105+F25+F93+F37+F61</f>
        <v>21607006</v>
      </c>
      <c r="G13" s="103">
        <f t="shared" si="0"/>
        <v>89298680</v>
      </c>
      <c r="H13" s="103">
        <f t="shared" si="0"/>
        <v>67244500</v>
      </c>
      <c r="I13" s="103">
        <f t="shared" si="0"/>
        <v>19288167</v>
      </c>
      <c r="J13" s="103">
        <f t="shared" si="0"/>
        <v>567209</v>
      </c>
      <c r="K13" s="103">
        <f t="shared" si="0"/>
        <v>0</v>
      </c>
      <c r="L13" s="103">
        <f t="shared" si="0"/>
        <v>460804</v>
      </c>
      <c r="M13" s="103">
        <f t="shared" si="0"/>
        <v>710</v>
      </c>
      <c r="N13" s="103">
        <f t="shared" si="0"/>
        <v>58556802.399999999</v>
      </c>
      <c r="O13" s="103">
        <f t="shared" si="0"/>
        <v>5278669</v>
      </c>
      <c r="P13" s="103">
        <f t="shared" si="0"/>
        <v>337390</v>
      </c>
      <c r="Q13" s="103">
        <f t="shared" si="0"/>
        <v>0</v>
      </c>
      <c r="T13" s="23"/>
    </row>
    <row r="14" spans="1:20" s="22" customFormat="1" ht="20.100000000000001" customHeight="1">
      <c r="A14" s="806"/>
      <c r="B14" s="803"/>
      <c r="C14" s="101" t="s">
        <v>1</v>
      </c>
      <c r="D14" s="103">
        <f>SUM(E14:Q14)</f>
        <v>53087659</v>
      </c>
      <c r="E14" s="103">
        <f t="shared" ref="E14:Q15" si="1">E18+E22+E30+E34+E42+E46+E50+E54+E58+E66+E70+E74+E78+E82+E86+E90+E98+E102+E106+E26+E94+E38+E62</f>
        <v>0</v>
      </c>
      <c r="F14" s="103">
        <f t="shared" si="1"/>
        <v>183226</v>
      </c>
      <c r="G14" s="103">
        <f t="shared" si="1"/>
        <v>32364052</v>
      </c>
      <c r="H14" s="103">
        <f t="shared" si="1"/>
        <v>0</v>
      </c>
      <c r="I14" s="103">
        <f t="shared" si="1"/>
        <v>314683</v>
      </c>
      <c r="J14" s="103">
        <f t="shared" si="1"/>
        <v>55849</v>
      </c>
      <c r="K14" s="103">
        <f t="shared" si="1"/>
        <v>0</v>
      </c>
      <c r="L14" s="103">
        <f t="shared" si="1"/>
        <v>0</v>
      </c>
      <c r="M14" s="103">
        <f t="shared" si="1"/>
        <v>512</v>
      </c>
      <c r="N14" s="103">
        <f t="shared" si="1"/>
        <v>0</v>
      </c>
      <c r="O14" s="103">
        <f t="shared" si="1"/>
        <v>0</v>
      </c>
      <c r="P14" s="103">
        <f t="shared" si="1"/>
        <v>20169337</v>
      </c>
      <c r="Q14" s="103">
        <f t="shared" si="1"/>
        <v>0</v>
      </c>
      <c r="T14" s="23"/>
    </row>
    <row r="15" spans="1:20" s="22" customFormat="1" ht="20.100000000000001" customHeight="1">
      <c r="A15" s="807"/>
      <c r="B15" s="804"/>
      <c r="C15" s="101" t="s">
        <v>2</v>
      </c>
      <c r="D15" s="103">
        <f>SUM(E15:Q15)</f>
        <v>1447462852.4000001</v>
      </c>
      <c r="E15" s="103">
        <f t="shared" si="1"/>
        <v>1131735256</v>
      </c>
      <c r="F15" s="103">
        <f t="shared" si="1"/>
        <v>21790232</v>
      </c>
      <c r="G15" s="103">
        <f t="shared" si="1"/>
        <v>121662732</v>
      </c>
      <c r="H15" s="103">
        <f t="shared" si="1"/>
        <v>67244500</v>
      </c>
      <c r="I15" s="103">
        <f t="shared" si="1"/>
        <v>19602850</v>
      </c>
      <c r="J15" s="103">
        <f t="shared" si="1"/>
        <v>623058</v>
      </c>
      <c r="K15" s="103">
        <f t="shared" si="1"/>
        <v>0</v>
      </c>
      <c r="L15" s="103">
        <f t="shared" si="1"/>
        <v>460804</v>
      </c>
      <c r="M15" s="103">
        <f t="shared" si="1"/>
        <v>1222</v>
      </c>
      <c r="N15" s="103">
        <f t="shared" si="1"/>
        <v>58556802.399999999</v>
      </c>
      <c r="O15" s="103">
        <f t="shared" si="1"/>
        <v>5278669</v>
      </c>
      <c r="P15" s="103">
        <f t="shared" si="1"/>
        <v>20506727</v>
      </c>
      <c r="Q15" s="103">
        <f t="shared" si="1"/>
        <v>0</v>
      </c>
      <c r="T15" s="23"/>
    </row>
    <row r="16" spans="1:20" s="19" customFormat="1" ht="6" hidden="1" customHeight="1">
      <c r="A16" s="60"/>
      <c r="B16" s="32"/>
      <c r="C16" s="32"/>
      <c r="D16" s="72"/>
      <c r="E16" s="73"/>
      <c r="F16" s="74"/>
      <c r="G16" s="74"/>
      <c r="H16" s="75"/>
      <c r="I16" s="74"/>
      <c r="J16" s="74"/>
      <c r="K16" s="76"/>
      <c r="L16" s="74"/>
      <c r="M16" s="74"/>
      <c r="N16" s="74"/>
      <c r="O16" s="74"/>
      <c r="P16" s="74"/>
      <c r="Q16" s="113"/>
      <c r="T16" s="20"/>
    </row>
    <row r="17" spans="1:20" s="22" customFormat="1" ht="20.25" hidden="1" customHeight="1">
      <c r="A17" s="796" t="s">
        <v>42</v>
      </c>
      <c r="B17" s="799" t="s">
        <v>18</v>
      </c>
      <c r="C17" s="21" t="s">
        <v>0</v>
      </c>
      <c r="D17" s="103">
        <f>SUM(E17:Q17)</f>
        <v>15379802.4</v>
      </c>
      <c r="E17" s="77">
        <v>0</v>
      </c>
      <c r="F17" s="77">
        <v>7512000</v>
      </c>
      <c r="G17" s="78">
        <v>0</v>
      </c>
      <c r="H17" s="77">
        <v>4991000</v>
      </c>
      <c r="I17" s="79">
        <v>2854000</v>
      </c>
      <c r="J17" s="77">
        <v>0</v>
      </c>
      <c r="K17" s="80">
        <v>0</v>
      </c>
      <c r="L17" s="78">
        <v>0</v>
      </c>
      <c r="M17" s="78">
        <v>0</v>
      </c>
      <c r="N17" s="77">
        <v>22802.400000000001</v>
      </c>
      <c r="O17" s="77">
        <v>0</v>
      </c>
      <c r="P17" s="79">
        <v>0</v>
      </c>
      <c r="Q17" s="77">
        <v>0</v>
      </c>
      <c r="T17" s="23"/>
    </row>
    <row r="18" spans="1:20" s="22" customFormat="1" ht="20.25" hidden="1" customHeight="1">
      <c r="A18" s="797"/>
      <c r="B18" s="800"/>
      <c r="C18" s="21" t="s">
        <v>1</v>
      </c>
      <c r="D18" s="103">
        <f>SUM(E18:Q18)</f>
        <v>0</v>
      </c>
      <c r="E18" s="81">
        <v>0</v>
      </c>
      <c r="F18" s="81">
        <v>0</v>
      </c>
      <c r="G18" s="82">
        <v>0</v>
      </c>
      <c r="H18" s="81">
        <v>0</v>
      </c>
      <c r="I18" s="82">
        <v>0</v>
      </c>
      <c r="J18" s="81">
        <v>0</v>
      </c>
      <c r="K18" s="83">
        <v>0</v>
      </c>
      <c r="L18" s="84">
        <v>0</v>
      </c>
      <c r="M18" s="84">
        <v>0</v>
      </c>
      <c r="N18" s="81">
        <v>0</v>
      </c>
      <c r="O18" s="81">
        <v>0</v>
      </c>
      <c r="P18" s="82">
        <v>0</v>
      </c>
      <c r="Q18" s="81">
        <v>0</v>
      </c>
      <c r="T18" s="23"/>
    </row>
    <row r="19" spans="1:20" s="22" customFormat="1" ht="20.25" hidden="1" customHeight="1">
      <c r="A19" s="798"/>
      <c r="B19" s="801"/>
      <c r="C19" s="21" t="s">
        <v>2</v>
      </c>
      <c r="D19" s="103">
        <f>SUM(E19:Q19)</f>
        <v>15379802.4</v>
      </c>
      <c r="E19" s="81">
        <f>E17+E18</f>
        <v>0</v>
      </c>
      <c r="F19" s="81">
        <f t="shared" ref="F19:P19" si="2">F17+F18</f>
        <v>7512000</v>
      </c>
      <c r="G19" s="81">
        <f t="shared" si="2"/>
        <v>0</v>
      </c>
      <c r="H19" s="81">
        <f t="shared" si="2"/>
        <v>4991000</v>
      </c>
      <c r="I19" s="81">
        <f t="shared" si="2"/>
        <v>2854000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>M17+M18</f>
        <v>0</v>
      </c>
      <c r="N19" s="81">
        <f t="shared" si="2"/>
        <v>22802.400000000001</v>
      </c>
      <c r="O19" s="81">
        <f t="shared" si="2"/>
        <v>0</v>
      </c>
      <c r="P19" s="84">
        <f t="shared" si="2"/>
        <v>0</v>
      </c>
      <c r="Q19" s="81">
        <f>Q17+Q18</f>
        <v>0</v>
      </c>
      <c r="T19" s="23"/>
    </row>
    <row r="20" spans="1:20" s="22" customFormat="1" ht="6.75" hidden="1" customHeight="1">
      <c r="A20" s="56"/>
      <c r="B20" s="24"/>
      <c r="C20" s="25"/>
      <c r="D20" s="85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T20" s="23"/>
    </row>
    <row r="21" spans="1:20" s="22" customFormat="1" ht="20.25" hidden="1" customHeight="1">
      <c r="A21" s="796" t="s">
        <v>43</v>
      </c>
      <c r="B21" s="799" t="s">
        <v>44</v>
      </c>
      <c r="C21" s="21" t="s">
        <v>0</v>
      </c>
      <c r="D21" s="103">
        <f>SUM(E21:Q21)</f>
        <v>278000</v>
      </c>
      <c r="E21" s="81">
        <v>0</v>
      </c>
      <c r="F21" s="81">
        <v>0</v>
      </c>
      <c r="G21" s="82">
        <v>0</v>
      </c>
      <c r="H21" s="81">
        <v>150000</v>
      </c>
      <c r="I21" s="82">
        <v>50000</v>
      </c>
      <c r="J21" s="81">
        <v>0</v>
      </c>
      <c r="K21" s="83">
        <v>0</v>
      </c>
      <c r="L21" s="84">
        <v>0</v>
      </c>
      <c r="M21" s="84">
        <v>0</v>
      </c>
      <c r="N21" s="81">
        <v>78000</v>
      </c>
      <c r="O21" s="81">
        <v>0</v>
      </c>
      <c r="P21" s="82">
        <v>0</v>
      </c>
      <c r="Q21" s="81">
        <v>0</v>
      </c>
      <c r="T21" s="23"/>
    </row>
    <row r="22" spans="1:20" s="22" customFormat="1" ht="20.25" hidden="1" customHeight="1">
      <c r="A22" s="797"/>
      <c r="B22" s="800"/>
      <c r="C22" s="21" t="s">
        <v>1</v>
      </c>
      <c r="D22" s="103">
        <f>SUM(E22:Q22)</f>
        <v>0</v>
      </c>
      <c r="E22" s="81">
        <v>0</v>
      </c>
      <c r="F22" s="81">
        <v>0</v>
      </c>
      <c r="G22" s="82">
        <v>0</v>
      </c>
      <c r="H22" s="81">
        <v>0</v>
      </c>
      <c r="I22" s="82">
        <v>0</v>
      </c>
      <c r="J22" s="81">
        <v>0</v>
      </c>
      <c r="K22" s="83">
        <v>0</v>
      </c>
      <c r="L22" s="84">
        <v>0</v>
      </c>
      <c r="M22" s="84">
        <v>0</v>
      </c>
      <c r="N22" s="81">
        <v>0</v>
      </c>
      <c r="O22" s="81">
        <v>0</v>
      </c>
      <c r="P22" s="82">
        <v>0</v>
      </c>
      <c r="Q22" s="81">
        <v>0</v>
      </c>
      <c r="T22" s="23"/>
    </row>
    <row r="23" spans="1:20" s="22" customFormat="1" ht="20.25" hidden="1" customHeight="1">
      <c r="A23" s="798"/>
      <c r="B23" s="801"/>
      <c r="C23" s="21" t="s">
        <v>2</v>
      </c>
      <c r="D23" s="103">
        <f>SUM(E23:Q23)</f>
        <v>278000</v>
      </c>
      <c r="E23" s="81">
        <f t="shared" ref="E23:P23" si="3">E21+E22</f>
        <v>0</v>
      </c>
      <c r="F23" s="81">
        <f t="shared" si="3"/>
        <v>0</v>
      </c>
      <c r="G23" s="81">
        <f t="shared" si="3"/>
        <v>0</v>
      </c>
      <c r="H23" s="81">
        <f t="shared" si="3"/>
        <v>150000</v>
      </c>
      <c r="I23" s="81">
        <f t="shared" si="3"/>
        <v>50000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1">
        <f>M21+M22</f>
        <v>0</v>
      </c>
      <c r="N23" s="81">
        <f t="shared" si="3"/>
        <v>78000</v>
      </c>
      <c r="O23" s="81">
        <f t="shared" si="3"/>
        <v>0</v>
      </c>
      <c r="P23" s="84">
        <f t="shared" si="3"/>
        <v>0</v>
      </c>
      <c r="Q23" s="81">
        <f>Q21+Q22</f>
        <v>0</v>
      </c>
      <c r="T23" s="23"/>
    </row>
    <row r="24" spans="1:20" s="22" customFormat="1" ht="5.25" hidden="1" customHeight="1">
      <c r="A24" s="56"/>
      <c r="B24" s="24"/>
      <c r="C24" s="24"/>
      <c r="D24" s="85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T24" s="23"/>
    </row>
    <row r="25" spans="1:20" s="22" customFormat="1" ht="18" hidden="1" customHeight="1">
      <c r="A25" s="796" t="s">
        <v>80</v>
      </c>
      <c r="B25" s="799" t="s">
        <v>81</v>
      </c>
      <c r="C25" s="21" t="s">
        <v>0</v>
      </c>
      <c r="D25" s="103">
        <f>SUM(E25:Q25)</f>
        <v>74268</v>
      </c>
      <c r="E25" s="77">
        <v>0</v>
      </c>
      <c r="F25" s="77">
        <v>0</v>
      </c>
      <c r="G25" s="79">
        <v>0</v>
      </c>
      <c r="H25" s="77">
        <v>0</v>
      </c>
      <c r="I25" s="79">
        <v>0</v>
      </c>
      <c r="J25" s="77">
        <v>0</v>
      </c>
      <c r="K25" s="80">
        <v>0</v>
      </c>
      <c r="L25" s="78">
        <v>74268</v>
      </c>
      <c r="M25" s="77">
        <v>0</v>
      </c>
      <c r="N25" s="77">
        <v>0</v>
      </c>
      <c r="O25" s="77">
        <v>0</v>
      </c>
      <c r="P25" s="79">
        <v>0</v>
      </c>
      <c r="Q25" s="77">
        <v>0</v>
      </c>
      <c r="T25" s="23"/>
    </row>
    <row r="26" spans="1:20" s="22" customFormat="1" ht="18" hidden="1" customHeight="1">
      <c r="A26" s="797"/>
      <c r="B26" s="800"/>
      <c r="C26" s="21" t="s">
        <v>1</v>
      </c>
      <c r="D26" s="103">
        <f>SUM(E26:Q26)</f>
        <v>0</v>
      </c>
      <c r="E26" s="81">
        <v>0</v>
      </c>
      <c r="F26" s="81">
        <v>0</v>
      </c>
      <c r="G26" s="82">
        <v>0</v>
      </c>
      <c r="H26" s="81">
        <v>0</v>
      </c>
      <c r="I26" s="82">
        <v>0</v>
      </c>
      <c r="J26" s="81">
        <v>0</v>
      </c>
      <c r="K26" s="83">
        <v>0</v>
      </c>
      <c r="L26" s="84">
        <v>0</v>
      </c>
      <c r="M26" s="81">
        <v>0</v>
      </c>
      <c r="N26" s="81">
        <v>0</v>
      </c>
      <c r="O26" s="81">
        <v>0</v>
      </c>
      <c r="P26" s="82">
        <v>0</v>
      </c>
      <c r="Q26" s="81">
        <v>0</v>
      </c>
      <c r="T26" s="23"/>
    </row>
    <row r="27" spans="1:20" s="22" customFormat="1" ht="18" hidden="1" customHeight="1">
      <c r="A27" s="798"/>
      <c r="B27" s="801"/>
      <c r="C27" s="21" t="s">
        <v>2</v>
      </c>
      <c r="D27" s="103">
        <f>SUM(E27:Q27)</f>
        <v>74268</v>
      </c>
      <c r="E27" s="81">
        <f t="shared" ref="E27:P27" si="4">E25+E26</f>
        <v>0</v>
      </c>
      <c r="F27" s="81">
        <f t="shared" si="4"/>
        <v>0</v>
      </c>
      <c r="G27" s="81">
        <f t="shared" si="4"/>
        <v>0</v>
      </c>
      <c r="H27" s="81">
        <f t="shared" si="4"/>
        <v>0</v>
      </c>
      <c r="I27" s="81">
        <f t="shared" si="4"/>
        <v>0</v>
      </c>
      <c r="J27" s="81">
        <f t="shared" si="4"/>
        <v>0</v>
      </c>
      <c r="K27" s="81">
        <f t="shared" si="4"/>
        <v>0</v>
      </c>
      <c r="L27" s="81">
        <f t="shared" si="4"/>
        <v>74268</v>
      </c>
      <c r="M27" s="81">
        <f>M25+M26</f>
        <v>0</v>
      </c>
      <c r="N27" s="81">
        <f t="shared" si="4"/>
        <v>0</v>
      </c>
      <c r="O27" s="81">
        <f t="shared" si="4"/>
        <v>0</v>
      </c>
      <c r="P27" s="84">
        <f t="shared" si="4"/>
        <v>0</v>
      </c>
      <c r="Q27" s="81">
        <f>Q25+Q26</f>
        <v>0</v>
      </c>
      <c r="T27" s="23"/>
    </row>
    <row r="28" spans="1:20" s="22" customFormat="1" ht="6" hidden="1" customHeight="1">
      <c r="A28" s="57"/>
      <c r="B28" s="25"/>
      <c r="C28" s="24"/>
      <c r="D28" s="85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T28" s="23"/>
    </row>
    <row r="29" spans="1:20" s="3" customFormat="1" ht="18" hidden="1" customHeight="1">
      <c r="A29" s="808" t="s">
        <v>70</v>
      </c>
      <c r="B29" s="811" t="s">
        <v>71</v>
      </c>
      <c r="C29" s="21" t="s">
        <v>0</v>
      </c>
      <c r="D29" s="103">
        <f>SUM(E29:Q29)</f>
        <v>0</v>
      </c>
      <c r="E29" s="86">
        <v>0</v>
      </c>
      <c r="F29" s="86">
        <v>0</v>
      </c>
      <c r="G29" s="87">
        <v>0</v>
      </c>
      <c r="H29" s="86">
        <v>0</v>
      </c>
      <c r="I29" s="88">
        <v>0</v>
      </c>
      <c r="J29" s="86">
        <v>0</v>
      </c>
      <c r="K29" s="88">
        <v>0</v>
      </c>
      <c r="L29" s="86">
        <v>0</v>
      </c>
      <c r="M29" s="86">
        <v>0</v>
      </c>
      <c r="N29" s="86">
        <v>0</v>
      </c>
      <c r="O29" s="86">
        <v>0</v>
      </c>
      <c r="P29" s="87">
        <v>0</v>
      </c>
      <c r="Q29" s="86">
        <v>0</v>
      </c>
      <c r="T29" s="26"/>
    </row>
    <row r="30" spans="1:20" s="3" customFormat="1" ht="18" hidden="1" customHeight="1">
      <c r="A30" s="809"/>
      <c r="B30" s="812"/>
      <c r="C30" s="21" t="s">
        <v>1</v>
      </c>
      <c r="D30" s="103">
        <f>SUM(E30:Q30)</f>
        <v>0</v>
      </c>
      <c r="E30" s="81">
        <v>0</v>
      </c>
      <c r="F30" s="81">
        <v>0</v>
      </c>
      <c r="G30" s="82">
        <v>0</v>
      </c>
      <c r="H30" s="81">
        <v>0</v>
      </c>
      <c r="I30" s="82">
        <v>0</v>
      </c>
      <c r="J30" s="81">
        <v>0</v>
      </c>
      <c r="K30" s="83">
        <v>0</v>
      </c>
      <c r="L30" s="84">
        <v>0</v>
      </c>
      <c r="M30" s="84">
        <v>0</v>
      </c>
      <c r="N30" s="81">
        <v>0</v>
      </c>
      <c r="O30" s="81">
        <v>0</v>
      </c>
      <c r="P30" s="82">
        <v>0</v>
      </c>
      <c r="Q30" s="81">
        <v>0</v>
      </c>
      <c r="T30" s="26"/>
    </row>
    <row r="31" spans="1:20" s="3" customFormat="1" ht="18" hidden="1" customHeight="1">
      <c r="A31" s="810"/>
      <c r="B31" s="813"/>
      <c r="C31" s="21" t="s">
        <v>2</v>
      </c>
      <c r="D31" s="103">
        <f>SUM(E31:Q31)</f>
        <v>0</v>
      </c>
      <c r="E31" s="81">
        <f t="shared" ref="E31:P31" si="5">E29+E30</f>
        <v>0</v>
      </c>
      <c r="F31" s="81">
        <f t="shared" si="5"/>
        <v>0</v>
      </c>
      <c r="G31" s="81">
        <f t="shared" si="5"/>
        <v>0</v>
      </c>
      <c r="H31" s="81">
        <f t="shared" si="5"/>
        <v>0</v>
      </c>
      <c r="I31" s="81">
        <f t="shared" si="5"/>
        <v>0</v>
      </c>
      <c r="J31" s="81">
        <f t="shared" si="5"/>
        <v>0</v>
      </c>
      <c r="K31" s="81">
        <f t="shared" si="5"/>
        <v>0</v>
      </c>
      <c r="L31" s="81">
        <f t="shared" si="5"/>
        <v>0</v>
      </c>
      <c r="M31" s="81">
        <f>M29+M30</f>
        <v>0</v>
      </c>
      <c r="N31" s="81">
        <f t="shared" si="5"/>
        <v>0</v>
      </c>
      <c r="O31" s="81">
        <f t="shared" si="5"/>
        <v>0</v>
      </c>
      <c r="P31" s="84">
        <f t="shared" si="5"/>
        <v>0</v>
      </c>
      <c r="Q31" s="81">
        <f>Q29+Q30</f>
        <v>0</v>
      </c>
      <c r="T31" s="26"/>
    </row>
    <row r="32" spans="1:20" s="3" customFormat="1" ht="5.0999999999999996" customHeight="1">
      <c r="A32" s="33"/>
      <c r="B32" s="27"/>
      <c r="C32" s="27"/>
      <c r="D32" s="85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6"/>
      <c r="T32" s="26"/>
    </row>
    <row r="33" spans="1:20" s="3" customFormat="1" ht="18" customHeight="1">
      <c r="A33" s="808" t="s">
        <v>45</v>
      </c>
      <c r="B33" s="811" t="s">
        <v>46</v>
      </c>
      <c r="C33" s="21" t="s">
        <v>0</v>
      </c>
      <c r="D33" s="103">
        <f>SUM(E33:Q33)</f>
        <v>44236605</v>
      </c>
      <c r="E33" s="86">
        <v>0</v>
      </c>
      <c r="F33" s="86">
        <v>7494605</v>
      </c>
      <c r="G33" s="87">
        <v>0</v>
      </c>
      <c r="H33" s="86">
        <v>0</v>
      </c>
      <c r="I33" s="88">
        <v>0</v>
      </c>
      <c r="J33" s="86">
        <v>0</v>
      </c>
      <c r="K33" s="88">
        <v>0</v>
      </c>
      <c r="L33" s="86">
        <v>0</v>
      </c>
      <c r="M33" s="86">
        <v>0</v>
      </c>
      <c r="N33" s="86">
        <v>36742000</v>
      </c>
      <c r="O33" s="86">
        <v>0</v>
      </c>
      <c r="P33" s="87">
        <v>0</v>
      </c>
      <c r="Q33" s="86">
        <v>0</v>
      </c>
      <c r="T33" s="26"/>
    </row>
    <row r="34" spans="1:20" s="3" customFormat="1" ht="18" customHeight="1">
      <c r="A34" s="809"/>
      <c r="B34" s="812"/>
      <c r="C34" s="21" t="s">
        <v>1</v>
      </c>
      <c r="D34" s="103">
        <f t="shared" ref="D34:D51" si="6">SUM(E34:Q34)</f>
        <v>16779362</v>
      </c>
      <c r="E34" s="81">
        <v>0</v>
      </c>
      <c r="F34" s="81">
        <f>176153</f>
        <v>176153</v>
      </c>
      <c r="G34" s="82">
        <v>0</v>
      </c>
      <c r="H34" s="81">
        <v>0</v>
      </c>
      <c r="I34" s="82">
        <v>0</v>
      </c>
      <c r="J34" s="81">
        <v>0</v>
      </c>
      <c r="K34" s="83">
        <v>0</v>
      </c>
      <c r="L34" s="84">
        <v>0</v>
      </c>
      <c r="M34" s="84">
        <v>0</v>
      </c>
      <c r="N34" s="81">
        <v>0</v>
      </c>
      <c r="O34" s="81">
        <v>0</v>
      </c>
      <c r="P34" s="82">
        <v>16603209</v>
      </c>
      <c r="Q34" s="81">
        <v>0</v>
      </c>
      <c r="T34" s="26"/>
    </row>
    <row r="35" spans="1:20" s="3" customFormat="1" ht="18" customHeight="1">
      <c r="A35" s="810"/>
      <c r="B35" s="813"/>
      <c r="C35" s="21" t="s">
        <v>2</v>
      </c>
      <c r="D35" s="103">
        <f t="shared" si="6"/>
        <v>61015967</v>
      </c>
      <c r="E35" s="81">
        <f t="shared" ref="E35:P35" si="7">E33+E34</f>
        <v>0</v>
      </c>
      <c r="F35" s="81">
        <f t="shared" si="7"/>
        <v>7670758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81">
        <f t="shared" si="7"/>
        <v>36742000</v>
      </c>
      <c r="O35" s="81">
        <f t="shared" si="7"/>
        <v>0</v>
      </c>
      <c r="P35" s="84">
        <f t="shared" si="7"/>
        <v>16603209</v>
      </c>
      <c r="Q35" s="81">
        <f>Q33+Q34</f>
        <v>0</v>
      </c>
      <c r="T35" s="26"/>
    </row>
    <row r="36" spans="1:20" s="3" customFormat="1" ht="5.0999999999999996" customHeight="1">
      <c r="A36" s="58"/>
      <c r="B36" s="28"/>
      <c r="C36" s="28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89"/>
      <c r="T36" s="26"/>
    </row>
    <row r="37" spans="1:20" s="3" customFormat="1" ht="20.25" hidden="1" customHeight="1">
      <c r="A37" s="808" t="s">
        <v>84</v>
      </c>
      <c r="B37" s="811" t="s">
        <v>85</v>
      </c>
      <c r="C37" s="21" t="s">
        <v>0</v>
      </c>
      <c r="D37" s="103">
        <f>SUM(E37:Q37)</f>
        <v>575986</v>
      </c>
      <c r="E37" s="86">
        <v>0</v>
      </c>
      <c r="F37" s="86">
        <v>450</v>
      </c>
      <c r="G37" s="87">
        <v>0</v>
      </c>
      <c r="H37" s="86">
        <v>0</v>
      </c>
      <c r="I37" s="88">
        <v>0</v>
      </c>
      <c r="J37" s="86">
        <v>0</v>
      </c>
      <c r="K37" s="88">
        <v>0</v>
      </c>
      <c r="L37" s="86">
        <v>386536</v>
      </c>
      <c r="M37" s="86">
        <v>0</v>
      </c>
      <c r="N37" s="86">
        <v>189000</v>
      </c>
      <c r="O37" s="86">
        <v>0</v>
      </c>
      <c r="P37" s="87">
        <v>0</v>
      </c>
      <c r="Q37" s="86">
        <v>0</v>
      </c>
      <c r="T37" s="26"/>
    </row>
    <row r="38" spans="1:20" s="3" customFormat="1" ht="20.25" hidden="1" customHeight="1">
      <c r="A38" s="809"/>
      <c r="B38" s="812"/>
      <c r="C38" s="21" t="s">
        <v>1</v>
      </c>
      <c r="D38" s="103">
        <f t="shared" si="6"/>
        <v>0</v>
      </c>
      <c r="E38" s="81">
        <v>0</v>
      </c>
      <c r="F38" s="81">
        <v>0</v>
      </c>
      <c r="G38" s="82">
        <v>0</v>
      </c>
      <c r="H38" s="81">
        <v>0</v>
      </c>
      <c r="I38" s="82">
        <v>0</v>
      </c>
      <c r="J38" s="81">
        <v>0</v>
      </c>
      <c r="K38" s="83">
        <v>0</v>
      </c>
      <c r="L38" s="84">
        <v>0</v>
      </c>
      <c r="M38" s="84">
        <v>0</v>
      </c>
      <c r="N38" s="81">
        <v>0</v>
      </c>
      <c r="O38" s="81">
        <v>0</v>
      </c>
      <c r="P38" s="82">
        <v>0</v>
      </c>
      <c r="Q38" s="81">
        <v>0</v>
      </c>
      <c r="T38" s="26"/>
    </row>
    <row r="39" spans="1:20" s="3" customFormat="1" ht="20.25" hidden="1" customHeight="1">
      <c r="A39" s="810"/>
      <c r="B39" s="813"/>
      <c r="C39" s="21" t="s">
        <v>2</v>
      </c>
      <c r="D39" s="103">
        <f t="shared" si="6"/>
        <v>575986</v>
      </c>
      <c r="E39" s="81">
        <f t="shared" ref="E39:P39" si="8">E37+E38</f>
        <v>0</v>
      </c>
      <c r="F39" s="81">
        <f t="shared" si="8"/>
        <v>450</v>
      </c>
      <c r="G39" s="81">
        <f t="shared" si="8"/>
        <v>0</v>
      </c>
      <c r="H39" s="81">
        <f t="shared" si="8"/>
        <v>0</v>
      </c>
      <c r="I39" s="81">
        <f t="shared" si="8"/>
        <v>0</v>
      </c>
      <c r="J39" s="81">
        <f t="shared" si="8"/>
        <v>0</v>
      </c>
      <c r="K39" s="81">
        <f t="shared" si="8"/>
        <v>0</v>
      </c>
      <c r="L39" s="81">
        <f t="shared" si="8"/>
        <v>386536</v>
      </c>
      <c r="M39" s="81">
        <f t="shared" si="8"/>
        <v>0</v>
      </c>
      <c r="N39" s="81">
        <f t="shared" si="8"/>
        <v>189000</v>
      </c>
      <c r="O39" s="81">
        <f t="shared" si="8"/>
        <v>0</v>
      </c>
      <c r="P39" s="84">
        <f t="shared" si="8"/>
        <v>0</v>
      </c>
      <c r="Q39" s="81">
        <f>Q37+Q38</f>
        <v>0</v>
      </c>
      <c r="T39" s="26"/>
    </row>
    <row r="40" spans="1:20" s="3" customFormat="1" ht="6.75" hidden="1" customHeight="1">
      <c r="A40" s="59"/>
      <c r="B40" s="29"/>
      <c r="C40" s="30"/>
      <c r="D40" s="87"/>
      <c r="E40" s="90"/>
      <c r="F40" s="90"/>
      <c r="G40" s="90"/>
      <c r="H40" s="90"/>
      <c r="I40" s="90"/>
      <c r="J40" s="90"/>
      <c r="K40" s="90"/>
      <c r="L40" s="90"/>
      <c r="M40" s="87"/>
      <c r="N40" s="90"/>
      <c r="O40" s="90"/>
      <c r="P40" s="90"/>
      <c r="Q40" s="91"/>
      <c r="T40" s="26"/>
    </row>
    <row r="41" spans="1:20" s="3" customFormat="1" ht="20.25" hidden="1" customHeight="1">
      <c r="A41" s="808" t="s">
        <v>47</v>
      </c>
      <c r="B41" s="811" t="s">
        <v>48</v>
      </c>
      <c r="C41" s="21" t="s">
        <v>0</v>
      </c>
      <c r="D41" s="103">
        <f>SUM(E41:Q41)</f>
        <v>1045500</v>
      </c>
      <c r="E41" s="86">
        <v>0</v>
      </c>
      <c r="F41" s="86">
        <v>1045500</v>
      </c>
      <c r="G41" s="87">
        <v>0</v>
      </c>
      <c r="H41" s="86">
        <v>0</v>
      </c>
      <c r="I41" s="88">
        <v>0</v>
      </c>
      <c r="J41" s="86">
        <v>0</v>
      </c>
      <c r="K41" s="88">
        <v>0</v>
      </c>
      <c r="L41" s="86">
        <v>0</v>
      </c>
      <c r="M41" s="86">
        <v>0</v>
      </c>
      <c r="N41" s="86">
        <v>0</v>
      </c>
      <c r="O41" s="86">
        <v>0</v>
      </c>
      <c r="P41" s="87">
        <v>0</v>
      </c>
      <c r="Q41" s="86">
        <v>0</v>
      </c>
      <c r="T41" s="26"/>
    </row>
    <row r="42" spans="1:20" s="3" customFormat="1" ht="20.25" hidden="1" customHeight="1">
      <c r="A42" s="809"/>
      <c r="B42" s="812"/>
      <c r="C42" s="21" t="s">
        <v>1</v>
      </c>
      <c r="D42" s="103">
        <f t="shared" si="6"/>
        <v>0</v>
      </c>
      <c r="E42" s="81">
        <v>0</v>
      </c>
      <c r="F42" s="81">
        <v>0</v>
      </c>
      <c r="G42" s="82">
        <v>0</v>
      </c>
      <c r="H42" s="81">
        <v>0</v>
      </c>
      <c r="I42" s="82">
        <v>0</v>
      </c>
      <c r="J42" s="81">
        <v>0</v>
      </c>
      <c r="K42" s="83">
        <v>0</v>
      </c>
      <c r="L42" s="84">
        <v>0</v>
      </c>
      <c r="M42" s="84">
        <v>0</v>
      </c>
      <c r="N42" s="81">
        <v>0</v>
      </c>
      <c r="O42" s="81">
        <v>0</v>
      </c>
      <c r="P42" s="82">
        <v>0</v>
      </c>
      <c r="Q42" s="81">
        <v>0</v>
      </c>
      <c r="T42" s="26"/>
    </row>
    <row r="43" spans="1:20" s="3" customFormat="1" ht="20.25" hidden="1" customHeight="1">
      <c r="A43" s="810"/>
      <c r="B43" s="813"/>
      <c r="C43" s="21" t="s">
        <v>2</v>
      </c>
      <c r="D43" s="103">
        <f t="shared" si="6"/>
        <v>1045500</v>
      </c>
      <c r="E43" s="81">
        <f t="shared" ref="E43:P43" si="9">E41+E42</f>
        <v>0</v>
      </c>
      <c r="F43" s="81">
        <f t="shared" si="9"/>
        <v>1045500</v>
      </c>
      <c r="G43" s="81">
        <f t="shared" si="9"/>
        <v>0</v>
      </c>
      <c r="H43" s="81">
        <f t="shared" si="9"/>
        <v>0</v>
      </c>
      <c r="I43" s="81">
        <f t="shared" si="9"/>
        <v>0</v>
      </c>
      <c r="J43" s="81">
        <f t="shared" si="9"/>
        <v>0</v>
      </c>
      <c r="K43" s="81">
        <f t="shared" si="9"/>
        <v>0</v>
      </c>
      <c r="L43" s="81">
        <f t="shared" si="9"/>
        <v>0</v>
      </c>
      <c r="M43" s="81">
        <f t="shared" si="9"/>
        <v>0</v>
      </c>
      <c r="N43" s="81">
        <f t="shared" si="9"/>
        <v>0</v>
      </c>
      <c r="O43" s="81">
        <f t="shared" si="9"/>
        <v>0</v>
      </c>
      <c r="P43" s="84">
        <f t="shared" si="9"/>
        <v>0</v>
      </c>
      <c r="Q43" s="81">
        <f>Q41+Q42</f>
        <v>0</v>
      </c>
      <c r="T43" s="26"/>
    </row>
    <row r="44" spans="1:20" s="3" customFormat="1" ht="20.25" hidden="1" customHeight="1">
      <c r="A44" s="58"/>
      <c r="B44" s="28"/>
      <c r="C44" s="2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6"/>
      <c r="T44" s="26"/>
    </row>
    <row r="45" spans="1:20" s="3" customFormat="1" ht="20.25" hidden="1" customHeight="1">
      <c r="A45" s="808" t="s">
        <v>49</v>
      </c>
      <c r="B45" s="811" t="s">
        <v>50</v>
      </c>
      <c r="C45" s="21" t="s">
        <v>0</v>
      </c>
      <c r="D45" s="103">
        <f>SUM(E45:Q45)</f>
        <v>460050</v>
      </c>
      <c r="E45" s="86">
        <v>0</v>
      </c>
      <c r="F45" s="86">
        <v>23050</v>
      </c>
      <c r="G45" s="87">
        <v>0</v>
      </c>
      <c r="H45" s="86">
        <v>0</v>
      </c>
      <c r="I45" s="88">
        <v>0</v>
      </c>
      <c r="J45" s="86">
        <v>0</v>
      </c>
      <c r="K45" s="88">
        <v>0</v>
      </c>
      <c r="L45" s="86">
        <v>0</v>
      </c>
      <c r="M45" s="86">
        <v>0</v>
      </c>
      <c r="N45" s="86">
        <v>437000</v>
      </c>
      <c r="O45" s="86">
        <v>0</v>
      </c>
      <c r="P45" s="87">
        <v>0</v>
      </c>
      <c r="Q45" s="86">
        <v>0</v>
      </c>
      <c r="T45" s="26"/>
    </row>
    <row r="46" spans="1:20" s="3" customFormat="1" ht="20.25" hidden="1" customHeight="1">
      <c r="A46" s="809"/>
      <c r="B46" s="812"/>
      <c r="C46" s="21" t="s">
        <v>1</v>
      </c>
      <c r="D46" s="103">
        <f t="shared" si="6"/>
        <v>0</v>
      </c>
      <c r="E46" s="81">
        <v>0</v>
      </c>
      <c r="F46" s="81">
        <v>0</v>
      </c>
      <c r="G46" s="82">
        <v>0</v>
      </c>
      <c r="H46" s="81">
        <v>0</v>
      </c>
      <c r="I46" s="82">
        <v>0</v>
      </c>
      <c r="J46" s="81">
        <v>0</v>
      </c>
      <c r="K46" s="83">
        <v>0</v>
      </c>
      <c r="L46" s="84">
        <v>0</v>
      </c>
      <c r="M46" s="84">
        <v>0</v>
      </c>
      <c r="N46" s="81">
        <v>0</v>
      </c>
      <c r="O46" s="81">
        <v>0</v>
      </c>
      <c r="P46" s="82">
        <v>0</v>
      </c>
      <c r="Q46" s="81">
        <v>0</v>
      </c>
      <c r="T46" s="26"/>
    </row>
    <row r="47" spans="1:20" s="3" customFormat="1" ht="20.25" hidden="1" customHeight="1">
      <c r="A47" s="810"/>
      <c r="B47" s="813"/>
      <c r="C47" s="21" t="s">
        <v>2</v>
      </c>
      <c r="D47" s="103">
        <f t="shared" si="6"/>
        <v>460050</v>
      </c>
      <c r="E47" s="81">
        <f t="shared" ref="E47:P47" si="10">E45+E46</f>
        <v>0</v>
      </c>
      <c r="F47" s="81">
        <f t="shared" si="10"/>
        <v>23050</v>
      </c>
      <c r="G47" s="81">
        <f t="shared" si="10"/>
        <v>0</v>
      </c>
      <c r="H47" s="81">
        <f t="shared" si="10"/>
        <v>0</v>
      </c>
      <c r="I47" s="81">
        <f t="shared" si="10"/>
        <v>0</v>
      </c>
      <c r="J47" s="81">
        <f t="shared" si="10"/>
        <v>0</v>
      </c>
      <c r="K47" s="81">
        <f t="shared" si="10"/>
        <v>0</v>
      </c>
      <c r="L47" s="81">
        <f t="shared" si="10"/>
        <v>0</v>
      </c>
      <c r="M47" s="81">
        <f t="shared" si="10"/>
        <v>0</v>
      </c>
      <c r="N47" s="81">
        <f t="shared" si="10"/>
        <v>437000</v>
      </c>
      <c r="O47" s="81">
        <f t="shared" si="10"/>
        <v>0</v>
      </c>
      <c r="P47" s="84">
        <f t="shared" si="10"/>
        <v>0</v>
      </c>
      <c r="Q47" s="81">
        <f>Q45+Q46</f>
        <v>0</v>
      </c>
      <c r="T47" s="26"/>
    </row>
    <row r="48" spans="1:20" s="3" customFormat="1" ht="20.25" hidden="1" customHeight="1">
      <c r="A48" s="58"/>
      <c r="B48" s="28"/>
      <c r="C48" s="2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6"/>
      <c r="T48" s="26"/>
    </row>
    <row r="49" spans="1:20" s="3" customFormat="1" ht="18.75" customHeight="1">
      <c r="A49" s="808" t="s">
        <v>51</v>
      </c>
      <c r="B49" s="811" t="s">
        <v>52</v>
      </c>
      <c r="C49" s="21" t="s">
        <v>0</v>
      </c>
      <c r="D49" s="103">
        <f>SUM(E49:Q49)</f>
        <v>78133</v>
      </c>
      <c r="E49" s="86">
        <v>0</v>
      </c>
      <c r="F49" s="86">
        <v>0</v>
      </c>
      <c r="G49" s="87">
        <v>0</v>
      </c>
      <c r="H49" s="86">
        <v>0</v>
      </c>
      <c r="I49" s="88">
        <v>0</v>
      </c>
      <c r="J49" s="86">
        <v>77423</v>
      </c>
      <c r="K49" s="88">
        <v>0</v>
      </c>
      <c r="L49" s="86">
        <v>0</v>
      </c>
      <c r="M49" s="86">
        <v>710</v>
      </c>
      <c r="N49" s="86">
        <v>0</v>
      </c>
      <c r="O49" s="86">
        <v>0</v>
      </c>
      <c r="P49" s="87">
        <v>0</v>
      </c>
      <c r="Q49" s="86">
        <v>0</v>
      </c>
      <c r="T49" s="26"/>
    </row>
    <row r="50" spans="1:20" s="3" customFormat="1" ht="18.75" customHeight="1">
      <c r="A50" s="809"/>
      <c r="B50" s="812"/>
      <c r="C50" s="21" t="s">
        <v>1</v>
      </c>
      <c r="D50" s="103">
        <f t="shared" si="6"/>
        <v>56361</v>
      </c>
      <c r="E50" s="81">
        <v>0</v>
      </c>
      <c r="F50" s="81">
        <v>0</v>
      </c>
      <c r="G50" s="82">
        <v>0</v>
      </c>
      <c r="H50" s="81">
        <v>0</v>
      </c>
      <c r="I50" s="82">
        <v>0</v>
      </c>
      <c r="J50" s="81">
        <f>46121+9728</f>
        <v>55849</v>
      </c>
      <c r="K50" s="83">
        <v>0</v>
      </c>
      <c r="L50" s="84">
        <v>0</v>
      </c>
      <c r="M50" s="84">
        <v>512</v>
      </c>
      <c r="N50" s="81">
        <v>0</v>
      </c>
      <c r="O50" s="81">
        <v>0</v>
      </c>
      <c r="P50" s="82">
        <v>0</v>
      </c>
      <c r="Q50" s="81">
        <v>0</v>
      </c>
      <c r="T50" s="26"/>
    </row>
    <row r="51" spans="1:20" s="3" customFormat="1" ht="18.75" customHeight="1">
      <c r="A51" s="810"/>
      <c r="B51" s="813"/>
      <c r="C51" s="21" t="s">
        <v>2</v>
      </c>
      <c r="D51" s="103">
        <f t="shared" si="6"/>
        <v>134494</v>
      </c>
      <c r="E51" s="81">
        <f t="shared" ref="E51:P51" si="11">E49+E50</f>
        <v>0</v>
      </c>
      <c r="F51" s="81">
        <f t="shared" si="11"/>
        <v>0</v>
      </c>
      <c r="G51" s="81">
        <f t="shared" si="11"/>
        <v>0</v>
      </c>
      <c r="H51" s="81">
        <f t="shared" si="11"/>
        <v>0</v>
      </c>
      <c r="I51" s="81">
        <f t="shared" si="11"/>
        <v>0</v>
      </c>
      <c r="J51" s="81">
        <f t="shared" si="11"/>
        <v>133272</v>
      </c>
      <c r="K51" s="81">
        <f t="shared" si="11"/>
        <v>0</v>
      </c>
      <c r="L51" s="81">
        <f t="shared" si="11"/>
        <v>0</v>
      </c>
      <c r="M51" s="81">
        <f t="shared" si="11"/>
        <v>1222</v>
      </c>
      <c r="N51" s="81">
        <f t="shared" si="11"/>
        <v>0</v>
      </c>
      <c r="O51" s="81">
        <f t="shared" si="11"/>
        <v>0</v>
      </c>
      <c r="P51" s="84">
        <f t="shared" si="11"/>
        <v>0</v>
      </c>
      <c r="Q51" s="81">
        <f>Q49+Q50</f>
        <v>0</v>
      </c>
      <c r="T51" s="26"/>
    </row>
    <row r="52" spans="1:20" s="3" customFormat="1" ht="7.5" hidden="1" customHeight="1">
      <c r="A52" s="33"/>
      <c r="B52" s="27"/>
      <c r="C52" s="2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6"/>
      <c r="T52" s="26"/>
    </row>
    <row r="53" spans="1:20" s="3" customFormat="1" ht="18" hidden="1" customHeight="1">
      <c r="A53" s="808" t="s">
        <v>53</v>
      </c>
      <c r="B53" s="811" t="s">
        <v>54</v>
      </c>
      <c r="C53" s="21" t="s">
        <v>0</v>
      </c>
      <c r="D53" s="103">
        <f t="shared" ref="D53:D107" si="12">SUM(E53:Q53)</f>
        <v>1726766</v>
      </c>
      <c r="E53" s="86">
        <v>0</v>
      </c>
      <c r="F53" s="86">
        <v>216220</v>
      </c>
      <c r="G53" s="92">
        <v>70593</v>
      </c>
      <c r="H53" s="86">
        <v>552500</v>
      </c>
      <c r="I53" s="88">
        <v>110667</v>
      </c>
      <c r="J53" s="86">
        <v>489786</v>
      </c>
      <c r="K53" s="88">
        <v>0</v>
      </c>
      <c r="L53" s="86">
        <v>0</v>
      </c>
      <c r="M53" s="86">
        <v>0</v>
      </c>
      <c r="N53" s="86">
        <v>287000</v>
      </c>
      <c r="O53" s="86">
        <v>0</v>
      </c>
      <c r="P53" s="87">
        <v>0</v>
      </c>
      <c r="Q53" s="86">
        <v>0</v>
      </c>
      <c r="T53" s="26"/>
    </row>
    <row r="54" spans="1:20" s="3" customFormat="1" ht="18" hidden="1" customHeight="1">
      <c r="A54" s="809"/>
      <c r="B54" s="812"/>
      <c r="C54" s="21" t="s">
        <v>1</v>
      </c>
      <c r="D54" s="103">
        <f t="shared" si="12"/>
        <v>0</v>
      </c>
      <c r="E54" s="81">
        <v>0</v>
      </c>
      <c r="F54" s="81">
        <v>0</v>
      </c>
      <c r="G54" s="82">
        <v>0</v>
      </c>
      <c r="H54" s="81">
        <v>0</v>
      </c>
      <c r="I54" s="82">
        <v>0</v>
      </c>
      <c r="J54" s="81">
        <v>0</v>
      </c>
      <c r="K54" s="83">
        <v>0</v>
      </c>
      <c r="L54" s="84">
        <v>0</v>
      </c>
      <c r="M54" s="84">
        <v>0</v>
      </c>
      <c r="N54" s="81">
        <v>0</v>
      </c>
      <c r="O54" s="81">
        <v>0</v>
      </c>
      <c r="P54" s="82">
        <v>0</v>
      </c>
      <c r="Q54" s="81">
        <v>0</v>
      </c>
      <c r="T54" s="26"/>
    </row>
    <row r="55" spans="1:20" s="3" customFormat="1" ht="18" hidden="1" customHeight="1">
      <c r="A55" s="810"/>
      <c r="B55" s="813"/>
      <c r="C55" s="21" t="s">
        <v>2</v>
      </c>
      <c r="D55" s="103">
        <f t="shared" si="12"/>
        <v>1726766</v>
      </c>
      <c r="E55" s="81">
        <f t="shared" ref="E55:P55" si="13">E53+E54</f>
        <v>0</v>
      </c>
      <c r="F55" s="81">
        <f t="shared" si="13"/>
        <v>216220</v>
      </c>
      <c r="G55" s="81">
        <f t="shared" si="13"/>
        <v>70593</v>
      </c>
      <c r="H55" s="81">
        <f t="shared" si="13"/>
        <v>552500</v>
      </c>
      <c r="I55" s="81">
        <f t="shared" si="13"/>
        <v>110667</v>
      </c>
      <c r="J55" s="81">
        <f t="shared" si="13"/>
        <v>489786</v>
      </c>
      <c r="K55" s="81">
        <f t="shared" si="13"/>
        <v>0</v>
      </c>
      <c r="L55" s="81">
        <f t="shared" si="13"/>
        <v>0</v>
      </c>
      <c r="M55" s="81">
        <f t="shared" si="13"/>
        <v>0</v>
      </c>
      <c r="N55" s="81">
        <f t="shared" si="13"/>
        <v>287000</v>
      </c>
      <c r="O55" s="81">
        <f t="shared" si="13"/>
        <v>0</v>
      </c>
      <c r="P55" s="84">
        <f t="shared" si="13"/>
        <v>0</v>
      </c>
      <c r="Q55" s="81">
        <f>Q53+Q54</f>
        <v>0</v>
      </c>
      <c r="T55" s="26"/>
    </row>
    <row r="56" spans="1:20" s="3" customFormat="1" ht="6.75" hidden="1" customHeight="1">
      <c r="A56" s="33"/>
      <c r="B56" s="27"/>
      <c r="C56" s="2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6"/>
      <c r="T56" s="26"/>
    </row>
    <row r="57" spans="1:20" s="3" customFormat="1" ht="20.25" hidden="1" customHeight="1">
      <c r="A57" s="808" t="s">
        <v>55</v>
      </c>
      <c r="B57" s="811" t="s">
        <v>56</v>
      </c>
      <c r="C57" s="21" t="s">
        <v>0</v>
      </c>
      <c r="D57" s="103">
        <f>SUM(E57:Q57)</f>
        <v>2000</v>
      </c>
      <c r="E57" s="86">
        <v>0</v>
      </c>
      <c r="F57" s="86">
        <v>0</v>
      </c>
      <c r="G57" s="92">
        <v>0</v>
      </c>
      <c r="H57" s="86">
        <v>0</v>
      </c>
      <c r="I57" s="88">
        <v>0</v>
      </c>
      <c r="J57" s="86">
        <v>0</v>
      </c>
      <c r="K57" s="88">
        <v>0</v>
      </c>
      <c r="L57" s="86">
        <v>0</v>
      </c>
      <c r="M57" s="86">
        <v>0</v>
      </c>
      <c r="N57" s="86">
        <v>2000</v>
      </c>
      <c r="O57" s="86">
        <v>0</v>
      </c>
      <c r="P57" s="87">
        <v>0</v>
      </c>
      <c r="Q57" s="86">
        <v>0</v>
      </c>
      <c r="T57" s="26"/>
    </row>
    <row r="58" spans="1:20" s="3" customFormat="1" ht="20.25" hidden="1" customHeight="1">
      <c r="A58" s="809"/>
      <c r="B58" s="812"/>
      <c r="C58" s="21" t="s">
        <v>1</v>
      </c>
      <c r="D58" s="103">
        <f t="shared" si="12"/>
        <v>0</v>
      </c>
      <c r="E58" s="81">
        <v>0</v>
      </c>
      <c r="F58" s="81">
        <v>0</v>
      </c>
      <c r="G58" s="82">
        <v>0</v>
      </c>
      <c r="H58" s="81">
        <v>0</v>
      </c>
      <c r="I58" s="82">
        <v>0</v>
      </c>
      <c r="J58" s="81">
        <v>0</v>
      </c>
      <c r="K58" s="83">
        <v>0</v>
      </c>
      <c r="L58" s="84">
        <v>0</v>
      </c>
      <c r="M58" s="84">
        <v>0</v>
      </c>
      <c r="N58" s="81">
        <v>0</v>
      </c>
      <c r="O58" s="81">
        <v>0</v>
      </c>
      <c r="P58" s="82">
        <v>0</v>
      </c>
      <c r="Q58" s="81">
        <v>0</v>
      </c>
      <c r="T58" s="26"/>
    </row>
    <row r="59" spans="1:20" s="3" customFormat="1" ht="20.25" hidden="1" customHeight="1">
      <c r="A59" s="810"/>
      <c r="B59" s="813"/>
      <c r="C59" s="21" t="s">
        <v>2</v>
      </c>
      <c r="D59" s="103">
        <f t="shared" si="12"/>
        <v>2000</v>
      </c>
      <c r="E59" s="81">
        <f t="shared" ref="E59:P59" si="14">E57+E58</f>
        <v>0</v>
      </c>
      <c r="F59" s="81">
        <f t="shared" si="14"/>
        <v>0</v>
      </c>
      <c r="G59" s="81">
        <f t="shared" si="14"/>
        <v>0</v>
      </c>
      <c r="H59" s="81">
        <f t="shared" si="14"/>
        <v>0</v>
      </c>
      <c r="I59" s="81">
        <f t="shared" si="14"/>
        <v>0</v>
      </c>
      <c r="J59" s="81">
        <f t="shared" si="14"/>
        <v>0</v>
      </c>
      <c r="K59" s="81">
        <f t="shared" si="14"/>
        <v>0</v>
      </c>
      <c r="L59" s="81">
        <f t="shared" si="14"/>
        <v>0</v>
      </c>
      <c r="M59" s="81">
        <f t="shared" si="14"/>
        <v>0</v>
      </c>
      <c r="N59" s="81">
        <f t="shared" si="14"/>
        <v>2000</v>
      </c>
      <c r="O59" s="81">
        <f t="shared" si="14"/>
        <v>0</v>
      </c>
      <c r="P59" s="84">
        <f t="shared" si="14"/>
        <v>0</v>
      </c>
      <c r="Q59" s="81">
        <f>Q57+Q58</f>
        <v>0</v>
      </c>
      <c r="T59" s="26"/>
    </row>
    <row r="60" spans="1:20" s="3" customFormat="1" ht="5.25" hidden="1" customHeight="1">
      <c r="A60" s="33"/>
      <c r="B60" s="27"/>
      <c r="C60" s="2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6"/>
      <c r="T60" s="26"/>
    </row>
    <row r="61" spans="1:20" s="3" customFormat="1" ht="20.25" hidden="1" customHeight="1">
      <c r="A61" s="808" t="s">
        <v>100</v>
      </c>
      <c r="B61" s="811" t="s">
        <v>99</v>
      </c>
      <c r="C61" s="21" t="s">
        <v>0</v>
      </c>
      <c r="D61" s="103">
        <f>SUM(E61:Q61)</f>
        <v>187390</v>
      </c>
      <c r="E61" s="86">
        <v>0</v>
      </c>
      <c r="F61" s="86">
        <v>0</v>
      </c>
      <c r="G61" s="92">
        <v>0</v>
      </c>
      <c r="H61" s="86">
        <v>0</v>
      </c>
      <c r="I61" s="88">
        <v>0</v>
      </c>
      <c r="J61" s="86">
        <v>0</v>
      </c>
      <c r="K61" s="88">
        <v>0</v>
      </c>
      <c r="L61" s="86">
        <v>0</v>
      </c>
      <c r="M61" s="86">
        <v>0</v>
      </c>
      <c r="N61" s="86">
        <v>0</v>
      </c>
      <c r="O61" s="86">
        <v>0</v>
      </c>
      <c r="P61" s="87">
        <v>187390</v>
      </c>
      <c r="Q61" s="86">
        <v>0</v>
      </c>
      <c r="T61" s="26"/>
    </row>
    <row r="62" spans="1:20" s="3" customFormat="1" ht="20.25" hidden="1" customHeight="1">
      <c r="A62" s="809"/>
      <c r="B62" s="812"/>
      <c r="C62" s="21" t="s">
        <v>1</v>
      </c>
      <c r="D62" s="103">
        <f t="shared" ref="D62:D63" si="15">SUM(E62:Q62)</f>
        <v>0</v>
      </c>
      <c r="E62" s="81">
        <v>0</v>
      </c>
      <c r="F62" s="81">
        <v>0</v>
      </c>
      <c r="G62" s="82">
        <v>0</v>
      </c>
      <c r="H62" s="81">
        <v>0</v>
      </c>
      <c r="I62" s="82">
        <v>0</v>
      </c>
      <c r="J62" s="81">
        <v>0</v>
      </c>
      <c r="K62" s="83">
        <v>0</v>
      </c>
      <c r="L62" s="84">
        <v>0</v>
      </c>
      <c r="M62" s="84">
        <v>0</v>
      </c>
      <c r="N62" s="81">
        <v>0</v>
      </c>
      <c r="O62" s="81">
        <v>0</v>
      </c>
      <c r="P62" s="82">
        <v>0</v>
      </c>
      <c r="Q62" s="81">
        <v>0</v>
      </c>
      <c r="T62" s="26"/>
    </row>
    <row r="63" spans="1:20" s="3" customFormat="1" ht="20.25" hidden="1" customHeight="1">
      <c r="A63" s="810"/>
      <c r="B63" s="813"/>
      <c r="C63" s="21" t="s">
        <v>2</v>
      </c>
      <c r="D63" s="103">
        <f t="shared" si="15"/>
        <v>187390</v>
      </c>
      <c r="E63" s="81">
        <f t="shared" ref="E63:P63" si="16">E61+E62</f>
        <v>0</v>
      </c>
      <c r="F63" s="81">
        <f t="shared" si="16"/>
        <v>0</v>
      </c>
      <c r="G63" s="81">
        <f t="shared" si="16"/>
        <v>0</v>
      </c>
      <c r="H63" s="81">
        <f t="shared" si="16"/>
        <v>0</v>
      </c>
      <c r="I63" s="81">
        <f t="shared" si="16"/>
        <v>0</v>
      </c>
      <c r="J63" s="81">
        <f t="shared" si="16"/>
        <v>0</v>
      </c>
      <c r="K63" s="81">
        <f t="shared" si="16"/>
        <v>0</v>
      </c>
      <c r="L63" s="81">
        <f t="shared" si="16"/>
        <v>0</v>
      </c>
      <c r="M63" s="81">
        <f t="shared" si="16"/>
        <v>0</v>
      </c>
      <c r="N63" s="81">
        <f t="shared" si="16"/>
        <v>0</v>
      </c>
      <c r="O63" s="81">
        <f t="shared" si="16"/>
        <v>0</v>
      </c>
      <c r="P63" s="84">
        <f t="shared" si="16"/>
        <v>187390</v>
      </c>
      <c r="Q63" s="81">
        <f>Q61+Q62</f>
        <v>0</v>
      </c>
      <c r="T63" s="26"/>
    </row>
    <row r="64" spans="1:20" s="3" customFormat="1" ht="5.25" hidden="1" customHeight="1">
      <c r="A64" s="59"/>
      <c r="B64" s="31"/>
      <c r="C64" s="2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8"/>
      <c r="T64" s="26"/>
    </row>
    <row r="65" spans="1:20" s="3" customFormat="1" ht="32.25" hidden="1" customHeight="1">
      <c r="A65" s="808" t="s">
        <v>19</v>
      </c>
      <c r="B65" s="811" t="s">
        <v>20</v>
      </c>
      <c r="C65" s="21" t="s">
        <v>0</v>
      </c>
      <c r="D65" s="103">
        <f>SUM(E65:Q65)</f>
        <v>642626794</v>
      </c>
      <c r="E65" s="86">
        <v>641530094</v>
      </c>
      <c r="F65" s="86">
        <v>1096700</v>
      </c>
      <c r="G65" s="87">
        <v>0</v>
      </c>
      <c r="H65" s="86">
        <v>0</v>
      </c>
      <c r="I65" s="88">
        <v>0</v>
      </c>
      <c r="J65" s="86">
        <v>0</v>
      </c>
      <c r="K65" s="88">
        <v>0</v>
      </c>
      <c r="L65" s="86">
        <v>0</v>
      </c>
      <c r="M65" s="86">
        <v>0</v>
      </c>
      <c r="N65" s="86">
        <v>0</v>
      </c>
      <c r="O65" s="86">
        <v>0</v>
      </c>
      <c r="P65" s="87">
        <v>0</v>
      </c>
      <c r="Q65" s="86">
        <v>0</v>
      </c>
      <c r="T65" s="26"/>
    </row>
    <row r="66" spans="1:20" s="3" customFormat="1" ht="32.25" hidden="1" customHeight="1">
      <c r="A66" s="809"/>
      <c r="B66" s="812"/>
      <c r="C66" s="21" t="s">
        <v>1</v>
      </c>
      <c r="D66" s="103">
        <f t="shared" si="12"/>
        <v>0</v>
      </c>
      <c r="E66" s="81">
        <v>0</v>
      </c>
      <c r="F66" s="81">
        <v>0</v>
      </c>
      <c r="G66" s="82">
        <v>0</v>
      </c>
      <c r="H66" s="81">
        <v>0</v>
      </c>
      <c r="I66" s="82">
        <v>0</v>
      </c>
      <c r="J66" s="81">
        <v>0</v>
      </c>
      <c r="K66" s="83">
        <v>0</v>
      </c>
      <c r="L66" s="84">
        <v>0</v>
      </c>
      <c r="M66" s="84">
        <v>0</v>
      </c>
      <c r="N66" s="81">
        <v>0</v>
      </c>
      <c r="O66" s="81">
        <v>0</v>
      </c>
      <c r="P66" s="82">
        <v>0</v>
      </c>
      <c r="Q66" s="81">
        <v>0</v>
      </c>
      <c r="T66" s="26"/>
    </row>
    <row r="67" spans="1:20" s="3" customFormat="1" ht="32.25" hidden="1" customHeight="1">
      <c r="A67" s="810"/>
      <c r="B67" s="813"/>
      <c r="C67" s="21" t="s">
        <v>2</v>
      </c>
      <c r="D67" s="103">
        <f t="shared" si="12"/>
        <v>642626794</v>
      </c>
      <c r="E67" s="81">
        <f t="shared" ref="E67:P67" si="17">E65+E66</f>
        <v>641530094</v>
      </c>
      <c r="F67" s="81">
        <f t="shared" si="17"/>
        <v>1096700</v>
      </c>
      <c r="G67" s="81">
        <f t="shared" si="17"/>
        <v>0</v>
      </c>
      <c r="H67" s="81">
        <f t="shared" si="17"/>
        <v>0</v>
      </c>
      <c r="I67" s="81">
        <f t="shared" si="17"/>
        <v>0</v>
      </c>
      <c r="J67" s="81">
        <f t="shared" si="17"/>
        <v>0</v>
      </c>
      <c r="K67" s="81">
        <f t="shared" si="17"/>
        <v>0</v>
      </c>
      <c r="L67" s="81">
        <f t="shared" si="17"/>
        <v>0</v>
      </c>
      <c r="M67" s="81">
        <f t="shared" si="17"/>
        <v>0</v>
      </c>
      <c r="N67" s="81">
        <f t="shared" si="17"/>
        <v>0</v>
      </c>
      <c r="O67" s="81">
        <f t="shared" si="17"/>
        <v>0</v>
      </c>
      <c r="P67" s="84">
        <f t="shared" si="17"/>
        <v>0</v>
      </c>
      <c r="Q67" s="81">
        <f>Q65+Q66</f>
        <v>0</v>
      </c>
      <c r="T67" s="26"/>
    </row>
    <row r="68" spans="1:20" s="3" customFormat="1" ht="5.0999999999999996" customHeight="1">
      <c r="A68" s="33"/>
      <c r="B68" s="27"/>
      <c r="C68" s="2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6"/>
      <c r="T68" s="26"/>
    </row>
    <row r="69" spans="1:20" s="3" customFormat="1" ht="20.25" customHeight="1">
      <c r="A69" s="808" t="s">
        <v>57</v>
      </c>
      <c r="B69" s="811" t="s">
        <v>58</v>
      </c>
      <c r="C69" s="21" t="s">
        <v>0</v>
      </c>
      <c r="D69" s="103">
        <f>SUM(E69:Q69)</f>
        <v>649485498</v>
      </c>
      <c r="E69" s="86">
        <v>490205162</v>
      </c>
      <c r="F69" s="86">
        <v>0</v>
      </c>
      <c r="G69" s="92">
        <v>84951686</v>
      </c>
      <c r="H69" s="86">
        <v>58938000</v>
      </c>
      <c r="I69" s="88">
        <v>15390650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92">
        <v>0</v>
      </c>
      <c r="Q69" s="86">
        <v>0</v>
      </c>
      <c r="T69" s="26"/>
    </row>
    <row r="70" spans="1:20" s="3" customFormat="1" ht="20.25" customHeight="1">
      <c r="A70" s="809"/>
      <c r="B70" s="812"/>
      <c r="C70" s="21" t="s">
        <v>1</v>
      </c>
      <c r="D70" s="103">
        <f t="shared" si="12"/>
        <v>27680210</v>
      </c>
      <c r="E70" s="81">
        <v>0</v>
      </c>
      <c r="F70" s="81">
        <v>0</v>
      </c>
      <c r="G70" s="82">
        <f>2576447+15124056+3823617+6610136</f>
        <v>28134256</v>
      </c>
      <c r="H70" s="81">
        <v>0</v>
      </c>
      <c r="I70" s="82">
        <f>199193-653239-745903+745903</f>
        <v>-454046</v>
      </c>
      <c r="J70" s="81">
        <v>0</v>
      </c>
      <c r="K70" s="83">
        <v>0</v>
      </c>
      <c r="L70" s="84">
        <v>0</v>
      </c>
      <c r="M70" s="84">
        <v>0</v>
      </c>
      <c r="N70" s="81">
        <v>0</v>
      </c>
      <c r="O70" s="81">
        <v>0</v>
      </c>
      <c r="P70" s="82">
        <v>0</v>
      </c>
      <c r="Q70" s="81">
        <v>0</v>
      </c>
      <c r="T70" s="26"/>
    </row>
    <row r="71" spans="1:20" s="3" customFormat="1" ht="20.25" customHeight="1">
      <c r="A71" s="810"/>
      <c r="B71" s="813"/>
      <c r="C71" s="21" t="s">
        <v>2</v>
      </c>
      <c r="D71" s="103">
        <f t="shared" si="12"/>
        <v>677165708</v>
      </c>
      <c r="E71" s="81">
        <f t="shared" ref="E71:P71" si="18">E69+E70</f>
        <v>490205162</v>
      </c>
      <c r="F71" s="81">
        <f t="shared" si="18"/>
        <v>0</v>
      </c>
      <c r="G71" s="81">
        <f t="shared" si="18"/>
        <v>113085942</v>
      </c>
      <c r="H71" s="81">
        <f t="shared" si="18"/>
        <v>58938000</v>
      </c>
      <c r="I71" s="81">
        <f t="shared" si="18"/>
        <v>14936604</v>
      </c>
      <c r="J71" s="81">
        <f t="shared" si="18"/>
        <v>0</v>
      </c>
      <c r="K71" s="81">
        <f t="shared" si="18"/>
        <v>0</v>
      </c>
      <c r="L71" s="81">
        <f t="shared" si="18"/>
        <v>0</v>
      </c>
      <c r="M71" s="81">
        <f t="shared" si="18"/>
        <v>0</v>
      </c>
      <c r="N71" s="81">
        <f t="shared" si="18"/>
        <v>0</v>
      </c>
      <c r="O71" s="81">
        <f t="shared" si="18"/>
        <v>0</v>
      </c>
      <c r="P71" s="84">
        <f t="shared" si="18"/>
        <v>0</v>
      </c>
      <c r="Q71" s="81">
        <f>Q69+Q70</f>
        <v>0</v>
      </c>
      <c r="T71" s="26"/>
    </row>
    <row r="72" spans="1:20" s="3" customFormat="1" ht="5.0999999999999996" customHeight="1">
      <c r="A72" s="33"/>
      <c r="B72" s="27"/>
      <c r="C72" s="2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6"/>
      <c r="T72" s="26"/>
    </row>
    <row r="73" spans="1:20" s="3" customFormat="1" ht="20.25" hidden="1" customHeight="1">
      <c r="A73" s="808" t="s">
        <v>59</v>
      </c>
      <c r="B73" s="811" t="s">
        <v>60</v>
      </c>
      <c r="C73" s="21" t="s">
        <v>0</v>
      </c>
      <c r="D73" s="103">
        <f>SUM(E73:Q73)</f>
        <v>2034065</v>
      </c>
      <c r="E73" s="86">
        <v>0</v>
      </c>
      <c r="F73" s="86">
        <v>805065</v>
      </c>
      <c r="G73" s="87">
        <v>0</v>
      </c>
      <c r="H73" s="86">
        <v>0</v>
      </c>
      <c r="I73" s="88">
        <v>0</v>
      </c>
      <c r="J73" s="86">
        <v>0</v>
      </c>
      <c r="K73" s="88">
        <v>0</v>
      </c>
      <c r="L73" s="86">
        <v>0</v>
      </c>
      <c r="M73" s="86">
        <v>0</v>
      </c>
      <c r="N73" s="86">
        <v>379000</v>
      </c>
      <c r="O73" s="86">
        <v>850000</v>
      </c>
      <c r="P73" s="87">
        <v>0</v>
      </c>
      <c r="Q73" s="86">
        <v>0</v>
      </c>
      <c r="T73" s="26"/>
    </row>
    <row r="74" spans="1:20" s="3" customFormat="1" ht="20.25" hidden="1" customHeight="1">
      <c r="A74" s="809"/>
      <c r="B74" s="812"/>
      <c r="C74" s="21" t="s">
        <v>1</v>
      </c>
      <c r="D74" s="103">
        <f t="shared" si="12"/>
        <v>0</v>
      </c>
      <c r="E74" s="81">
        <v>0</v>
      </c>
      <c r="F74" s="81">
        <v>0</v>
      </c>
      <c r="G74" s="82">
        <v>0</v>
      </c>
      <c r="H74" s="81">
        <v>0</v>
      </c>
      <c r="I74" s="82">
        <v>0</v>
      </c>
      <c r="J74" s="81">
        <v>0</v>
      </c>
      <c r="K74" s="83">
        <v>0</v>
      </c>
      <c r="L74" s="84">
        <v>0</v>
      </c>
      <c r="M74" s="84">
        <v>0</v>
      </c>
      <c r="N74" s="81">
        <v>0</v>
      </c>
      <c r="O74" s="81">
        <v>0</v>
      </c>
      <c r="P74" s="82">
        <v>0</v>
      </c>
      <c r="Q74" s="81">
        <v>0</v>
      </c>
      <c r="T74" s="26"/>
    </row>
    <row r="75" spans="1:20" s="3" customFormat="1" ht="20.25" hidden="1" customHeight="1">
      <c r="A75" s="810"/>
      <c r="B75" s="813"/>
      <c r="C75" s="21" t="s">
        <v>2</v>
      </c>
      <c r="D75" s="103">
        <f t="shared" si="12"/>
        <v>2034065</v>
      </c>
      <c r="E75" s="81">
        <f t="shared" ref="E75:P75" si="19">E73+E74</f>
        <v>0</v>
      </c>
      <c r="F75" s="81">
        <f t="shared" si="19"/>
        <v>805065</v>
      </c>
      <c r="G75" s="81">
        <f t="shared" si="19"/>
        <v>0</v>
      </c>
      <c r="H75" s="81">
        <f t="shared" si="19"/>
        <v>0</v>
      </c>
      <c r="I75" s="81">
        <f t="shared" si="19"/>
        <v>0</v>
      </c>
      <c r="J75" s="81">
        <f t="shared" si="19"/>
        <v>0</v>
      </c>
      <c r="K75" s="81">
        <f t="shared" si="19"/>
        <v>0</v>
      </c>
      <c r="L75" s="81">
        <f t="shared" si="19"/>
        <v>0</v>
      </c>
      <c r="M75" s="81">
        <f t="shared" si="19"/>
        <v>0</v>
      </c>
      <c r="N75" s="81">
        <f t="shared" si="19"/>
        <v>379000</v>
      </c>
      <c r="O75" s="81">
        <f t="shared" si="19"/>
        <v>850000</v>
      </c>
      <c r="P75" s="84">
        <f t="shared" si="19"/>
        <v>0</v>
      </c>
      <c r="Q75" s="81">
        <f>Q73+Q74</f>
        <v>0</v>
      </c>
      <c r="T75" s="26"/>
    </row>
    <row r="76" spans="1:20" s="3" customFormat="1" ht="7.5" hidden="1" customHeight="1">
      <c r="A76" s="33"/>
      <c r="B76" s="27"/>
      <c r="C76" s="2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6"/>
      <c r="T76" s="26"/>
    </row>
    <row r="77" spans="1:20" s="3" customFormat="1" ht="20.25" hidden="1" customHeight="1">
      <c r="A77" s="808" t="s">
        <v>61</v>
      </c>
      <c r="B77" s="811" t="s">
        <v>62</v>
      </c>
      <c r="C77" s="21" t="s">
        <v>0</v>
      </c>
      <c r="D77" s="103">
        <f>SUM(E77:Q77)</f>
        <v>13750036</v>
      </c>
      <c r="E77" s="86">
        <v>0</v>
      </c>
      <c r="F77" s="86">
        <v>1036</v>
      </c>
      <c r="G77" s="87">
        <v>0</v>
      </c>
      <c r="H77" s="86">
        <v>0</v>
      </c>
      <c r="I77" s="88">
        <v>0</v>
      </c>
      <c r="J77" s="86">
        <v>0</v>
      </c>
      <c r="K77" s="88">
        <v>0</v>
      </c>
      <c r="L77" s="86">
        <v>0</v>
      </c>
      <c r="M77" s="86">
        <v>0</v>
      </c>
      <c r="N77" s="86">
        <v>13749000</v>
      </c>
      <c r="O77" s="86">
        <v>0</v>
      </c>
      <c r="P77" s="87">
        <v>0</v>
      </c>
      <c r="Q77" s="86">
        <v>0</v>
      </c>
      <c r="T77" s="26"/>
    </row>
    <row r="78" spans="1:20" s="3" customFormat="1" ht="20.25" hidden="1" customHeight="1">
      <c r="A78" s="809"/>
      <c r="B78" s="812"/>
      <c r="C78" s="21" t="s">
        <v>1</v>
      </c>
      <c r="D78" s="103">
        <f t="shared" si="12"/>
        <v>0</v>
      </c>
      <c r="E78" s="81">
        <v>0</v>
      </c>
      <c r="F78" s="81">
        <v>0</v>
      </c>
      <c r="G78" s="82">
        <v>0</v>
      </c>
      <c r="H78" s="81">
        <v>0</v>
      </c>
      <c r="I78" s="82">
        <v>0</v>
      </c>
      <c r="J78" s="81">
        <v>0</v>
      </c>
      <c r="K78" s="83">
        <v>0</v>
      </c>
      <c r="L78" s="84">
        <v>0</v>
      </c>
      <c r="M78" s="84">
        <v>0</v>
      </c>
      <c r="N78" s="81">
        <v>0</v>
      </c>
      <c r="O78" s="81">
        <v>0</v>
      </c>
      <c r="P78" s="82">
        <v>0</v>
      </c>
      <c r="Q78" s="81">
        <v>0</v>
      </c>
      <c r="T78" s="26"/>
    </row>
    <row r="79" spans="1:20" s="3" customFormat="1" ht="20.25" hidden="1" customHeight="1">
      <c r="A79" s="810"/>
      <c r="B79" s="813"/>
      <c r="C79" s="21" t="s">
        <v>2</v>
      </c>
      <c r="D79" s="103">
        <f t="shared" si="12"/>
        <v>13750036</v>
      </c>
      <c r="E79" s="81">
        <f t="shared" ref="E79:P79" si="20">E77+E78</f>
        <v>0</v>
      </c>
      <c r="F79" s="81">
        <f t="shared" si="20"/>
        <v>1036</v>
      </c>
      <c r="G79" s="81">
        <f t="shared" si="20"/>
        <v>0</v>
      </c>
      <c r="H79" s="81">
        <f t="shared" si="20"/>
        <v>0</v>
      </c>
      <c r="I79" s="81">
        <f t="shared" si="20"/>
        <v>0</v>
      </c>
      <c r="J79" s="81">
        <f t="shared" si="20"/>
        <v>0</v>
      </c>
      <c r="K79" s="81">
        <f t="shared" si="20"/>
        <v>0</v>
      </c>
      <c r="L79" s="81">
        <f t="shared" si="20"/>
        <v>0</v>
      </c>
      <c r="M79" s="81">
        <f t="shared" si="20"/>
        <v>0</v>
      </c>
      <c r="N79" s="81">
        <f t="shared" si="20"/>
        <v>13749000</v>
      </c>
      <c r="O79" s="81">
        <f t="shared" si="20"/>
        <v>0</v>
      </c>
      <c r="P79" s="84">
        <f t="shared" si="20"/>
        <v>0</v>
      </c>
      <c r="Q79" s="81">
        <f>Q77+Q78</f>
        <v>0</v>
      </c>
      <c r="T79" s="26"/>
    </row>
    <row r="80" spans="1:20" s="3" customFormat="1" ht="6" hidden="1" customHeight="1">
      <c r="A80" s="33"/>
      <c r="B80" s="27"/>
      <c r="C80" s="2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8"/>
      <c r="T80" s="26"/>
    </row>
    <row r="81" spans="1:20" s="3" customFormat="1" ht="20.25" customHeight="1">
      <c r="A81" s="808" t="s">
        <v>25</v>
      </c>
      <c r="B81" s="811" t="s">
        <v>63</v>
      </c>
      <c r="C81" s="21" t="s">
        <v>0</v>
      </c>
      <c r="D81" s="103">
        <f>SUM(E81:Q81)</f>
        <v>4595610</v>
      </c>
      <c r="E81" s="86">
        <v>0</v>
      </c>
      <c r="F81" s="86">
        <v>5000</v>
      </c>
      <c r="G81" s="87">
        <v>3773234</v>
      </c>
      <c r="H81" s="86">
        <v>0</v>
      </c>
      <c r="I81" s="88">
        <v>639376</v>
      </c>
      <c r="J81" s="86">
        <v>0</v>
      </c>
      <c r="K81" s="88">
        <v>0</v>
      </c>
      <c r="L81" s="86">
        <v>0</v>
      </c>
      <c r="M81" s="86">
        <v>0</v>
      </c>
      <c r="N81" s="86">
        <v>100000</v>
      </c>
      <c r="O81" s="86">
        <v>78000</v>
      </c>
      <c r="P81" s="87">
        <v>0</v>
      </c>
      <c r="Q81" s="86">
        <v>0</v>
      </c>
      <c r="T81" s="26"/>
    </row>
    <row r="82" spans="1:20" s="3" customFormat="1" ht="20.25" customHeight="1">
      <c r="A82" s="809"/>
      <c r="B82" s="812"/>
      <c r="C82" s="21" t="s">
        <v>1</v>
      </c>
      <c r="D82" s="103">
        <f t="shared" si="12"/>
        <v>4998525</v>
      </c>
      <c r="E82" s="81">
        <v>0</v>
      </c>
      <c r="F82" s="81">
        <v>0</v>
      </c>
      <c r="G82" s="82">
        <f>648709+3581087</f>
        <v>4229796</v>
      </c>
      <c r="H82" s="81">
        <v>0</v>
      </c>
      <c r="I82" s="82">
        <f>128909+639820</f>
        <v>768729</v>
      </c>
      <c r="J82" s="81">
        <v>0</v>
      </c>
      <c r="K82" s="83">
        <v>0</v>
      </c>
      <c r="L82" s="84">
        <v>0</v>
      </c>
      <c r="M82" s="84">
        <v>0</v>
      </c>
      <c r="N82" s="81">
        <v>0</v>
      </c>
      <c r="O82" s="81">
        <v>0</v>
      </c>
      <c r="P82" s="82">
        <v>0</v>
      </c>
      <c r="Q82" s="81">
        <v>0</v>
      </c>
      <c r="T82" s="26"/>
    </row>
    <row r="83" spans="1:20" s="3" customFormat="1" ht="20.25" customHeight="1">
      <c r="A83" s="810"/>
      <c r="B83" s="813"/>
      <c r="C83" s="21" t="s">
        <v>2</v>
      </c>
      <c r="D83" s="103">
        <f t="shared" si="12"/>
        <v>9594135</v>
      </c>
      <c r="E83" s="81">
        <f t="shared" ref="E83:P83" si="21">E81+E82</f>
        <v>0</v>
      </c>
      <c r="F83" s="81">
        <f t="shared" si="21"/>
        <v>5000</v>
      </c>
      <c r="G83" s="81">
        <f t="shared" si="21"/>
        <v>8003030</v>
      </c>
      <c r="H83" s="81">
        <f t="shared" si="21"/>
        <v>0</v>
      </c>
      <c r="I83" s="81">
        <f t="shared" si="21"/>
        <v>1408105</v>
      </c>
      <c r="J83" s="81">
        <f t="shared" si="21"/>
        <v>0</v>
      </c>
      <c r="K83" s="81">
        <f t="shared" si="21"/>
        <v>0</v>
      </c>
      <c r="L83" s="81">
        <f t="shared" si="21"/>
        <v>0</v>
      </c>
      <c r="M83" s="81">
        <f t="shared" si="21"/>
        <v>0</v>
      </c>
      <c r="N83" s="81">
        <f t="shared" si="21"/>
        <v>100000</v>
      </c>
      <c r="O83" s="81">
        <f t="shared" si="21"/>
        <v>78000</v>
      </c>
      <c r="P83" s="84">
        <f t="shared" si="21"/>
        <v>0</v>
      </c>
      <c r="Q83" s="81">
        <f>Q81+Q82</f>
        <v>0</v>
      </c>
      <c r="T83" s="26"/>
    </row>
    <row r="84" spans="1:20" s="3" customFormat="1" ht="5.0999999999999996" customHeight="1">
      <c r="A84" s="33"/>
      <c r="B84" s="27"/>
      <c r="C84" s="2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8"/>
      <c r="T84" s="26"/>
    </row>
    <row r="85" spans="1:20" s="3" customFormat="1" ht="20.25" customHeight="1">
      <c r="A85" s="808" t="s">
        <v>64</v>
      </c>
      <c r="B85" s="811" t="s">
        <v>21</v>
      </c>
      <c r="C85" s="21" t="s">
        <v>0</v>
      </c>
      <c r="D85" s="103">
        <f>SUM(E85:Q85)</f>
        <v>4802250</v>
      </c>
      <c r="E85" s="86">
        <v>0</v>
      </c>
      <c r="F85" s="86">
        <v>1975250</v>
      </c>
      <c r="G85" s="92">
        <v>0</v>
      </c>
      <c r="H85" s="86">
        <v>2613000</v>
      </c>
      <c r="I85" s="88">
        <v>213000</v>
      </c>
      <c r="J85" s="86">
        <v>0</v>
      </c>
      <c r="K85" s="88">
        <v>0</v>
      </c>
      <c r="L85" s="86">
        <v>0</v>
      </c>
      <c r="M85" s="86">
        <v>0</v>
      </c>
      <c r="N85" s="86">
        <v>1000</v>
      </c>
      <c r="O85" s="86">
        <v>0</v>
      </c>
      <c r="P85" s="87">
        <v>0</v>
      </c>
      <c r="Q85" s="86">
        <v>0</v>
      </c>
      <c r="T85" s="26"/>
    </row>
    <row r="86" spans="1:20" s="3" customFormat="1" ht="20.25" customHeight="1">
      <c r="A86" s="809"/>
      <c r="B86" s="812"/>
      <c r="C86" s="21" t="s">
        <v>1</v>
      </c>
      <c r="D86" s="103">
        <f t="shared" si="12"/>
        <v>3566128</v>
      </c>
      <c r="E86" s="81">
        <v>0</v>
      </c>
      <c r="F86" s="81">
        <v>0</v>
      </c>
      <c r="G86" s="82">
        <v>0</v>
      </c>
      <c r="H86" s="81">
        <v>0</v>
      </c>
      <c r="I86" s="82">
        <v>0</v>
      </c>
      <c r="J86" s="81">
        <v>0</v>
      </c>
      <c r="K86" s="83">
        <v>0</v>
      </c>
      <c r="L86" s="84">
        <v>0</v>
      </c>
      <c r="M86" s="84">
        <v>0</v>
      </c>
      <c r="N86" s="81">
        <v>0</v>
      </c>
      <c r="O86" s="81">
        <v>0</v>
      </c>
      <c r="P86" s="82">
        <v>3566128</v>
      </c>
      <c r="Q86" s="81">
        <v>0</v>
      </c>
      <c r="T86" s="26"/>
    </row>
    <row r="87" spans="1:20" s="3" customFormat="1" ht="20.25" customHeight="1">
      <c r="A87" s="810"/>
      <c r="B87" s="813"/>
      <c r="C87" s="21" t="s">
        <v>2</v>
      </c>
      <c r="D87" s="103">
        <f t="shared" si="12"/>
        <v>8368378</v>
      </c>
      <c r="E87" s="81">
        <f t="shared" ref="E87:P87" si="22">E85+E86</f>
        <v>0</v>
      </c>
      <c r="F87" s="81">
        <f t="shared" si="22"/>
        <v>1975250</v>
      </c>
      <c r="G87" s="81">
        <f t="shared" si="22"/>
        <v>0</v>
      </c>
      <c r="H87" s="81">
        <f t="shared" si="22"/>
        <v>2613000</v>
      </c>
      <c r="I87" s="81">
        <f t="shared" si="22"/>
        <v>213000</v>
      </c>
      <c r="J87" s="81">
        <f t="shared" si="22"/>
        <v>0</v>
      </c>
      <c r="K87" s="81">
        <f t="shared" si="22"/>
        <v>0</v>
      </c>
      <c r="L87" s="81">
        <f t="shared" si="22"/>
        <v>0</v>
      </c>
      <c r="M87" s="81">
        <f t="shared" si="22"/>
        <v>0</v>
      </c>
      <c r="N87" s="81">
        <f t="shared" si="22"/>
        <v>1000</v>
      </c>
      <c r="O87" s="81">
        <f t="shared" si="22"/>
        <v>0</v>
      </c>
      <c r="P87" s="84">
        <f t="shared" si="22"/>
        <v>3566128</v>
      </c>
      <c r="Q87" s="81">
        <f>Q85+Q86</f>
        <v>0</v>
      </c>
      <c r="T87" s="26"/>
    </row>
    <row r="88" spans="1:20" s="3" customFormat="1" ht="11.25" hidden="1" customHeight="1">
      <c r="A88" s="33"/>
      <c r="B88" s="27"/>
      <c r="C88" s="2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6"/>
      <c r="T88" s="26"/>
    </row>
    <row r="89" spans="1:20" s="3" customFormat="1" ht="20.25" hidden="1" customHeight="1">
      <c r="A89" s="808" t="s">
        <v>26</v>
      </c>
      <c r="B89" s="811" t="s">
        <v>28</v>
      </c>
      <c r="C89" s="21" t="s">
        <v>0</v>
      </c>
      <c r="D89" s="103">
        <f>SUM(E89:Q89)</f>
        <v>5040</v>
      </c>
      <c r="E89" s="86">
        <v>0</v>
      </c>
      <c r="F89" s="86">
        <v>5040</v>
      </c>
      <c r="G89" s="92">
        <v>0</v>
      </c>
      <c r="H89" s="86">
        <v>0</v>
      </c>
      <c r="I89" s="87">
        <v>0</v>
      </c>
      <c r="J89" s="86">
        <v>0</v>
      </c>
      <c r="K89" s="88">
        <v>0</v>
      </c>
      <c r="L89" s="92">
        <v>0</v>
      </c>
      <c r="M89" s="86">
        <v>0</v>
      </c>
      <c r="N89" s="86">
        <v>0</v>
      </c>
      <c r="O89" s="86">
        <v>0</v>
      </c>
      <c r="P89" s="87">
        <v>0</v>
      </c>
      <c r="Q89" s="86">
        <v>0</v>
      </c>
      <c r="T89" s="26"/>
    </row>
    <row r="90" spans="1:20" s="3" customFormat="1" ht="20.25" hidden="1" customHeight="1">
      <c r="A90" s="809"/>
      <c r="B90" s="812"/>
      <c r="C90" s="21" t="s">
        <v>1</v>
      </c>
      <c r="D90" s="103">
        <f t="shared" si="12"/>
        <v>0</v>
      </c>
      <c r="E90" s="81">
        <v>0</v>
      </c>
      <c r="F90" s="81">
        <v>0</v>
      </c>
      <c r="G90" s="82">
        <v>0</v>
      </c>
      <c r="H90" s="81">
        <v>0</v>
      </c>
      <c r="I90" s="82">
        <v>0</v>
      </c>
      <c r="J90" s="81">
        <v>0</v>
      </c>
      <c r="K90" s="83">
        <v>0</v>
      </c>
      <c r="L90" s="84">
        <v>0</v>
      </c>
      <c r="M90" s="84">
        <v>0</v>
      </c>
      <c r="N90" s="81">
        <v>0</v>
      </c>
      <c r="O90" s="81">
        <v>0</v>
      </c>
      <c r="P90" s="82">
        <v>0</v>
      </c>
      <c r="Q90" s="81">
        <v>0</v>
      </c>
      <c r="T90" s="26"/>
    </row>
    <row r="91" spans="1:20" s="3" customFormat="1" ht="20.25" hidden="1" customHeight="1">
      <c r="A91" s="810"/>
      <c r="B91" s="813"/>
      <c r="C91" s="21" t="s">
        <v>2</v>
      </c>
      <c r="D91" s="103">
        <f t="shared" si="12"/>
        <v>5040</v>
      </c>
      <c r="E91" s="81">
        <f t="shared" ref="E91:P91" si="23">E89+E90</f>
        <v>0</v>
      </c>
      <c r="F91" s="81">
        <f t="shared" si="23"/>
        <v>5040</v>
      </c>
      <c r="G91" s="81">
        <f t="shared" si="23"/>
        <v>0</v>
      </c>
      <c r="H91" s="81">
        <f t="shared" si="23"/>
        <v>0</v>
      </c>
      <c r="I91" s="81">
        <f t="shared" si="23"/>
        <v>0</v>
      </c>
      <c r="J91" s="81">
        <f t="shared" si="23"/>
        <v>0</v>
      </c>
      <c r="K91" s="81">
        <f t="shared" si="23"/>
        <v>0</v>
      </c>
      <c r="L91" s="81">
        <f t="shared" si="23"/>
        <v>0</v>
      </c>
      <c r="M91" s="81">
        <f t="shared" si="23"/>
        <v>0</v>
      </c>
      <c r="N91" s="81">
        <f t="shared" si="23"/>
        <v>0</v>
      </c>
      <c r="O91" s="81">
        <f t="shared" si="23"/>
        <v>0</v>
      </c>
      <c r="P91" s="84">
        <f t="shared" si="23"/>
        <v>0</v>
      </c>
      <c r="Q91" s="81">
        <f>Q89+Q90</f>
        <v>0</v>
      </c>
      <c r="T91" s="26"/>
    </row>
    <row r="92" spans="1:20" s="3" customFormat="1" ht="20.25" hidden="1" customHeight="1">
      <c r="A92" s="33"/>
      <c r="B92" s="27"/>
      <c r="C92" s="2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6"/>
      <c r="T92" s="26"/>
    </row>
    <row r="93" spans="1:20" s="3" customFormat="1" ht="20.25" hidden="1" customHeight="1">
      <c r="A93" s="808" t="s">
        <v>83</v>
      </c>
      <c r="B93" s="811" t="s">
        <v>82</v>
      </c>
      <c r="C93" s="21" t="s">
        <v>0</v>
      </c>
      <c r="D93" s="103">
        <f>SUM(E93:Q93)</f>
        <v>3489000</v>
      </c>
      <c r="E93" s="86">
        <v>0</v>
      </c>
      <c r="F93" s="86">
        <v>0</v>
      </c>
      <c r="G93" s="92">
        <v>0</v>
      </c>
      <c r="H93" s="86">
        <v>0</v>
      </c>
      <c r="I93" s="87">
        <v>0</v>
      </c>
      <c r="J93" s="86">
        <v>0</v>
      </c>
      <c r="K93" s="88">
        <v>0</v>
      </c>
      <c r="L93" s="92">
        <v>0</v>
      </c>
      <c r="M93" s="86">
        <v>0</v>
      </c>
      <c r="N93" s="86">
        <v>3489000</v>
      </c>
      <c r="O93" s="86">
        <v>0</v>
      </c>
      <c r="P93" s="87">
        <v>0</v>
      </c>
      <c r="Q93" s="86">
        <v>0</v>
      </c>
      <c r="T93" s="26"/>
    </row>
    <row r="94" spans="1:20" s="3" customFormat="1" ht="20.25" hidden="1" customHeight="1">
      <c r="A94" s="809"/>
      <c r="B94" s="812"/>
      <c r="C94" s="21" t="s">
        <v>1</v>
      </c>
      <c r="D94" s="103">
        <f t="shared" si="12"/>
        <v>0</v>
      </c>
      <c r="E94" s="81">
        <v>0</v>
      </c>
      <c r="F94" s="81">
        <v>0</v>
      </c>
      <c r="G94" s="82">
        <v>0</v>
      </c>
      <c r="H94" s="81">
        <v>0</v>
      </c>
      <c r="I94" s="82">
        <v>0</v>
      </c>
      <c r="J94" s="81">
        <v>0</v>
      </c>
      <c r="K94" s="83">
        <v>0</v>
      </c>
      <c r="L94" s="84">
        <v>0</v>
      </c>
      <c r="M94" s="84">
        <v>0</v>
      </c>
      <c r="N94" s="81">
        <v>0</v>
      </c>
      <c r="O94" s="81">
        <v>0</v>
      </c>
      <c r="P94" s="82">
        <v>0</v>
      </c>
      <c r="Q94" s="81">
        <v>0</v>
      </c>
      <c r="T94" s="26"/>
    </row>
    <row r="95" spans="1:20" s="3" customFormat="1" ht="20.25" hidden="1" customHeight="1">
      <c r="A95" s="810"/>
      <c r="B95" s="813"/>
      <c r="C95" s="21" t="s">
        <v>2</v>
      </c>
      <c r="D95" s="103">
        <f t="shared" si="12"/>
        <v>3489000</v>
      </c>
      <c r="E95" s="81">
        <f t="shared" ref="E95:P95" si="24">E93+E94</f>
        <v>0</v>
      </c>
      <c r="F95" s="81">
        <f t="shared" si="24"/>
        <v>0</v>
      </c>
      <c r="G95" s="81">
        <f t="shared" si="24"/>
        <v>0</v>
      </c>
      <c r="H95" s="81">
        <f t="shared" si="24"/>
        <v>0</v>
      </c>
      <c r="I95" s="81">
        <f t="shared" si="24"/>
        <v>0</v>
      </c>
      <c r="J95" s="81">
        <f t="shared" si="24"/>
        <v>0</v>
      </c>
      <c r="K95" s="81">
        <f t="shared" si="24"/>
        <v>0</v>
      </c>
      <c r="L95" s="81">
        <f t="shared" si="24"/>
        <v>0</v>
      </c>
      <c r="M95" s="81">
        <f t="shared" si="24"/>
        <v>0</v>
      </c>
      <c r="N95" s="81">
        <f t="shared" si="24"/>
        <v>3489000</v>
      </c>
      <c r="O95" s="81">
        <f t="shared" si="24"/>
        <v>0</v>
      </c>
      <c r="P95" s="84">
        <f t="shared" si="24"/>
        <v>0</v>
      </c>
      <c r="Q95" s="81">
        <f>Q93+Q94</f>
        <v>0</v>
      </c>
      <c r="T95" s="26"/>
    </row>
    <row r="96" spans="1:20" s="3" customFormat="1" ht="20.25" hidden="1" customHeight="1">
      <c r="A96" s="59"/>
      <c r="B96" s="31"/>
      <c r="C96" s="2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6"/>
      <c r="T96" s="26"/>
    </row>
    <row r="97" spans="1:20" s="3" customFormat="1" ht="20.25" hidden="1" customHeight="1">
      <c r="A97" s="808" t="s">
        <v>65</v>
      </c>
      <c r="B97" s="811" t="s">
        <v>66</v>
      </c>
      <c r="C97" s="21" t="s">
        <v>0</v>
      </c>
      <c r="D97" s="103">
        <f>SUM(E97:Q97)</f>
        <v>2372090</v>
      </c>
      <c r="E97" s="86">
        <v>0</v>
      </c>
      <c r="F97" s="86">
        <v>1321090</v>
      </c>
      <c r="G97" s="92">
        <v>0</v>
      </c>
      <c r="H97" s="86">
        <v>0</v>
      </c>
      <c r="I97" s="87">
        <v>0</v>
      </c>
      <c r="J97" s="86">
        <v>0</v>
      </c>
      <c r="K97" s="88">
        <v>0</v>
      </c>
      <c r="L97" s="92">
        <v>0</v>
      </c>
      <c r="M97" s="86">
        <v>0</v>
      </c>
      <c r="N97" s="86">
        <v>901000</v>
      </c>
      <c r="O97" s="86">
        <v>0</v>
      </c>
      <c r="P97" s="87">
        <v>150000</v>
      </c>
      <c r="Q97" s="86">
        <v>0</v>
      </c>
      <c r="T97" s="26"/>
    </row>
    <row r="98" spans="1:20" s="3" customFormat="1" ht="20.25" hidden="1" customHeight="1">
      <c r="A98" s="809"/>
      <c r="B98" s="812"/>
      <c r="C98" s="21" t="s">
        <v>1</v>
      </c>
      <c r="D98" s="103">
        <f t="shared" si="12"/>
        <v>0</v>
      </c>
      <c r="E98" s="81">
        <v>0</v>
      </c>
      <c r="F98" s="81">
        <v>0</v>
      </c>
      <c r="G98" s="82">
        <v>0</v>
      </c>
      <c r="H98" s="81">
        <v>0</v>
      </c>
      <c r="I98" s="82">
        <v>0</v>
      </c>
      <c r="J98" s="81">
        <v>0</v>
      </c>
      <c r="K98" s="83">
        <v>0</v>
      </c>
      <c r="L98" s="84">
        <v>0</v>
      </c>
      <c r="M98" s="84">
        <v>0</v>
      </c>
      <c r="N98" s="81">
        <v>0</v>
      </c>
      <c r="O98" s="81">
        <v>0</v>
      </c>
      <c r="P98" s="82">
        <v>0</v>
      </c>
      <c r="Q98" s="81">
        <v>0</v>
      </c>
      <c r="T98" s="26"/>
    </row>
    <row r="99" spans="1:20" s="3" customFormat="1" ht="20.25" hidden="1" customHeight="1">
      <c r="A99" s="810"/>
      <c r="B99" s="813"/>
      <c r="C99" s="21" t="s">
        <v>2</v>
      </c>
      <c r="D99" s="103">
        <f t="shared" si="12"/>
        <v>2372090</v>
      </c>
      <c r="E99" s="81">
        <f t="shared" ref="E99:P99" si="25">E97+E98</f>
        <v>0</v>
      </c>
      <c r="F99" s="81">
        <f t="shared" si="25"/>
        <v>1321090</v>
      </c>
      <c r="G99" s="81">
        <f t="shared" si="25"/>
        <v>0</v>
      </c>
      <c r="H99" s="81">
        <f t="shared" si="25"/>
        <v>0</v>
      </c>
      <c r="I99" s="81">
        <f t="shared" si="25"/>
        <v>0</v>
      </c>
      <c r="J99" s="81">
        <f t="shared" si="25"/>
        <v>0</v>
      </c>
      <c r="K99" s="81">
        <f t="shared" si="25"/>
        <v>0</v>
      </c>
      <c r="L99" s="81">
        <f t="shared" si="25"/>
        <v>0</v>
      </c>
      <c r="M99" s="81">
        <f t="shared" si="25"/>
        <v>0</v>
      </c>
      <c r="N99" s="81">
        <f t="shared" si="25"/>
        <v>901000</v>
      </c>
      <c r="O99" s="81">
        <f t="shared" si="25"/>
        <v>0</v>
      </c>
      <c r="P99" s="84">
        <f t="shared" si="25"/>
        <v>150000</v>
      </c>
      <c r="Q99" s="81">
        <f>Q97+Q98</f>
        <v>0</v>
      </c>
      <c r="T99" s="26"/>
    </row>
    <row r="100" spans="1:20" s="3" customFormat="1" ht="12" hidden="1" customHeight="1">
      <c r="A100" s="33"/>
      <c r="B100" s="27"/>
      <c r="C100" s="2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6"/>
      <c r="T100" s="26"/>
    </row>
    <row r="101" spans="1:20" s="3" customFormat="1" ht="20.25" hidden="1" customHeight="1">
      <c r="A101" s="808" t="s">
        <v>67</v>
      </c>
      <c r="B101" s="811" t="s">
        <v>68</v>
      </c>
      <c r="C101" s="21" t="s">
        <v>0</v>
      </c>
      <c r="D101" s="103">
        <f>SUM(E101:Q101)</f>
        <v>4350669</v>
      </c>
      <c r="E101" s="86">
        <v>0</v>
      </c>
      <c r="F101" s="86">
        <v>0</v>
      </c>
      <c r="G101" s="92">
        <v>0</v>
      </c>
      <c r="H101" s="86">
        <v>0</v>
      </c>
      <c r="I101" s="87">
        <v>0</v>
      </c>
      <c r="J101" s="86">
        <v>0</v>
      </c>
      <c r="K101" s="88">
        <v>0</v>
      </c>
      <c r="L101" s="92">
        <v>0</v>
      </c>
      <c r="M101" s="86">
        <v>0</v>
      </c>
      <c r="N101" s="86">
        <v>0</v>
      </c>
      <c r="O101" s="86">
        <v>4350669</v>
      </c>
      <c r="P101" s="87">
        <v>0</v>
      </c>
      <c r="Q101" s="86">
        <v>0</v>
      </c>
      <c r="T101" s="26"/>
    </row>
    <row r="102" spans="1:20" s="3" customFormat="1" ht="20.25" hidden="1" customHeight="1">
      <c r="A102" s="809"/>
      <c r="B102" s="812"/>
      <c r="C102" s="21" t="s">
        <v>1</v>
      </c>
      <c r="D102" s="103">
        <f t="shared" si="12"/>
        <v>0</v>
      </c>
      <c r="E102" s="81">
        <v>0</v>
      </c>
      <c r="F102" s="81">
        <v>0</v>
      </c>
      <c r="G102" s="82">
        <v>0</v>
      </c>
      <c r="H102" s="81">
        <v>0</v>
      </c>
      <c r="I102" s="82">
        <v>0</v>
      </c>
      <c r="J102" s="81">
        <v>0</v>
      </c>
      <c r="K102" s="83">
        <v>0</v>
      </c>
      <c r="L102" s="84">
        <v>0</v>
      </c>
      <c r="M102" s="84">
        <v>0</v>
      </c>
      <c r="N102" s="81">
        <v>0</v>
      </c>
      <c r="O102" s="81">
        <v>0</v>
      </c>
      <c r="P102" s="82">
        <v>0</v>
      </c>
      <c r="Q102" s="81">
        <v>0</v>
      </c>
      <c r="T102" s="26"/>
    </row>
    <row r="103" spans="1:20" s="3" customFormat="1" ht="20.25" hidden="1" customHeight="1">
      <c r="A103" s="810"/>
      <c r="B103" s="813"/>
      <c r="C103" s="21" t="s">
        <v>2</v>
      </c>
      <c r="D103" s="103">
        <f t="shared" si="12"/>
        <v>4350669</v>
      </c>
      <c r="E103" s="81">
        <f t="shared" ref="E103:P103" si="26">E101+E102</f>
        <v>0</v>
      </c>
      <c r="F103" s="81">
        <f t="shared" si="26"/>
        <v>0</v>
      </c>
      <c r="G103" s="81">
        <f t="shared" si="26"/>
        <v>0</v>
      </c>
      <c r="H103" s="81">
        <f t="shared" si="26"/>
        <v>0</v>
      </c>
      <c r="I103" s="81">
        <f t="shared" si="26"/>
        <v>0</v>
      </c>
      <c r="J103" s="81">
        <f t="shared" si="26"/>
        <v>0</v>
      </c>
      <c r="K103" s="81">
        <f t="shared" si="26"/>
        <v>0</v>
      </c>
      <c r="L103" s="81">
        <f t="shared" si="26"/>
        <v>0</v>
      </c>
      <c r="M103" s="81">
        <f t="shared" si="26"/>
        <v>0</v>
      </c>
      <c r="N103" s="81">
        <f t="shared" si="26"/>
        <v>0</v>
      </c>
      <c r="O103" s="81">
        <f t="shared" si="26"/>
        <v>4350669</v>
      </c>
      <c r="P103" s="84">
        <f t="shared" si="26"/>
        <v>0</v>
      </c>
      <c r="Q103" s="81">
        <f>Q101+Q102</f>
        <v>0</v>
      </c>
      <c r="T103" s="26"/>
    </row>
    <row r="104" spans="1:20" s="3" customFormat="1" ht="5.0999999999999996" customHeight="1">
      <c r="A104" s="33"/>
      <c r="B104" s="27"/>
      <c r="C104" s="2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6"/>
      <c r="T104" s="26"/>
    </row>
    <row r="105" spans="1:20" s="3" customFormat="1" ht="23.25" customHeight="1">
      <c r="A105" s="808" t="s">
        <v>27</v>
      </c>
      <c r="B105" s="811" t="s">
        <v>69</v>
      </c>
      <c r="C105" s="21" t="s">
        <v>0</v>
      </c>
      <c r="D105" s="103">
        <f>SUM(E105:Q105)</f>
        <v>2819641</v>
      </c>
      <c r="E105" s="86">
        <v>0</v>
      </c>
      <c r="F105" s="86">
        <v>106000</v>
      </c>
      <c r="G105" s="92">
        <v>503167</v>
      </c>
      <c r="H105" s="86">
        <v>0</v>
      </c>
      <c r="I105" s="88">
        <v>30474</v>
      </c>
      <c r="J105" s="86">
        <v>0</v>
      </c>
      <c r="K105" s="86">
        <v>0</v>
      </c>
      <c r="L105" s="86">
        <v>0</v>
      </c>
      <c r="M105" s="86">
        <v>0</v>
      </c>
      <c r="N105" s="86">
        <v>2180000</v>
      </c>
      <c r="O105" s="86">
        <v>0</v>
      </c>
      <c r="P105" s="92">
        <v>0</v>
      </c>
      <c r="Q105" s="86">
        <v>0</v>
      </c>
      <c r="T105" s="26"/>
    </row>
    <row r="106" spans="1:20" s="3" customFormat="1" ht="23.25" customHeight="1">
      <c r="A106" s="809"/>
      <c r="B106" s="812"/>
      <c r="C106" s="21" t="s">
        <v>1</v>
      </c>
      <c r="D106" s="103">
        <f t="shared" si="12"/>
        <v>7073</v>
      </c>
      <c r="E106" s="81">
        <v>0</v>
      </c>
      <c r="F106" s="81">
        <v>7073</v>
      </c>
      <c r="G106" s="82">
        <v>0</v>
      </c>
      <c r="H106" s="81">
        <v>0</v>
      </c>
      <c r="I106" s="82">
        <v>0</v>
      </c>
      <c r="J106" s="81">
        <v>0</v>
      </c>
      <c r="K106" s="83">
        <v>0</v>
      </c>
      <c r="L106" s="84">
        <v>0</v>
      </c>
      <c r="M106" s="84">
        <v>0</v>
      </c>
      <c r="N106" s="81">
        <v>0</v>
      </c>
      <c r="O106" s="81">
        <v>0</v>
      </c>
      <c r="P106" s="82">
        <v>0</v>
      </c>
      <c r="Q106" s="81">
        <v>0</v>
      </c>
      <c r="T106" s="26"/>
    </row>
    <row r="107" spans="1:20" s="3" customFormat="1" ht="23.25" customHeight="1">
      <c r="A107" s="810"/>
      <c r="B107" s="813"/>
      <c r="C107" s="21" t="s">
        <v>2</v>
      </c>
      <c r="D107" s="103">
        <f t="shared" si="12"/>
        <v>2826714</v>
      </c>
      <c r="E107" s="81">
        <f t="shared" ref="E107:P107" si="27">E105+E106</f>
        <v>0</v>
      </c>
      <c r="F107" s="81">
        <f t="shared" si="27"/>
        <v>113073</v>
      </c>
      <c r="G107" s="81">
        <f t="shared" si="27"/>
        <v>503167</v>
      </c>
      <c r="H107" s="81">
        <f t="shared" si="27"/>
        <v>0</v>
      </c>
      <c r="I107" s="81">
        <f t="shared" si="27"/>
        <v>30474</v>
      </c>
      <c r="J107" s="81">
        <f t="shared" si="27"/>
        <v>0</v>
      </c>
      <c r="K107" s="81">
        <f t="shared" si="27"/>
        <v>0</v>
      </c>
      <c r="L107" s="81">
        <f t="shared" si="27"/>
        <v>0</v>
      </c>
      <c r="M107" s="81">
        <f t="shared" si="27"/>
        <v>0</v>
      </c>
      <c r="N107" s="81">
        <f t="shared" si="27"/>
        <v>2180000</v>
      </c>
      <c r="O107" s="81">
        <f t="shared" si="27"/>
        <v>0</v>
      </c>
      <c r="P107" s="84">
        <f t="shared" si="27"/>
        <v>0</v>
      </c>
      <c r="Q107" s="81">
        <f>Q105+Q106</f>
        <v>0</v>
      </c>
      <c r="T107" s="26"/>
    </row>
    <row r="108" spans="1:20" s="19" customFormat="1" ht="5.0999999999999996" customHeight="1">
      <c r="A108" s="60"/>
      <c r="B108" s="32"/>
      <c r="C108" s="31"/>
      <c r="D108" s="72"/>
      <c r="E108" s="73"/>
      <c r="F108" s="74"/>
      <c r="G108" s="74"/>
      <c r="H108" s="75"/>
      <c r="I108" s="74"/>
      <c r="J108" s="74"/>
      <c r="K108" s="76"/>
      <c r="L108" s="74"/>
      <c r="M108" s="74"/>
      <c r="N108" s="74"/>
      <c r="O108" s="74"/>
      <c r="P108" s="74"/>
      <c r="Q108" s="75"/>
      <c r="T108" s="20"/>
    </row>
    <row r="109" spans="1:20" s="22" customFormat="1" ht="20.25" customHeight="1">
      <c r="A109" s="821"/>
      <c r="B109" s="824" t="s">
        <v>22</v>
      </c>
      <c r="C109" s="110" t="s">
        <v>0</v>
      </c>
      <c r="D109" s="103">
        <f>SUM(E109:Q109)</f>
        <v>395751543</v>
      </c>
      <c r="E109" s="111">
        <f>E113+E117+E121+E125+E129+E133+E137+E141+E149+E145</f>
        <v>0</v>
      </c>
      <c r="F109" s="111">
        <f t="shared" ref="F109:O109" si="28">F113+F117+F121+F125+F129+F133+F137+F141+F149+F145</f>
        <v>254500</v>
      </c>
      <c r="G109" s="111">
        <f t="shared" si="28"/>
        <v>310777764</v>
      </c>
      <c r="H109" s="111">
        <f t="shared" si="28"/>
        <v>10210000</v>
      </c>
      <c r="I109" s="111">
        <f t="shared" si="28"/>
        <v>29504641</v>
      </c>
      <c r="J109" s="111">
        <f t="shared" si="28"/>
        <v>7008150</v>
      </c>
      <c r="K109" s="111">
        <f t="shared" si="28"/>
        <v>0</v>
      </c>
      <c r="L109" s="111">
        <f t="shared" si="28"/>
        <v>0</v>
      </c>
      <c r="M109" s="111">
        <f>M113+M117+M121+M125+M129+M133+M137+M141+M149+M145</f>
        <v>37500</v>
      </c>
      <c r="N109" s="111">
        <f t="shared" si="28"/>
        <v>0</v>
      </c>
      <c r="O109" s="111">
        <f t="shared" si="28"/>
        <v>24086767</v>
      </c>
      <c r="P109" s="112">
        <f>P113+P117+P121+P125+P129+P133+P137+P141+P149+P145</f>
        <v>13872221</v>
      </c>
      <c r="Q109" s="111">
        <f>Q113+Q117+Q121+Q125+Q129+Q133+Q137+Q141+Q149+Q145</f>
        <v>0</v>
      </c>
      <c r="T109" s="23"/>
    </row>
    <row r="110" spans="1:20" s="22" customFormat="1" ht="20.25" customHeight="1">
      <c r="A110" s="822"/>
      <c r="B110" s="825"/>
      <c r="C110" s="110" t="s">
        <v>1</v>
      </c>
      <c r="D110" s="103">
        <f t="shared" ref="D110:D111" si="29">SUM(E110:Q110)</f>
        <v>19331200</v>
      </c>
      <c r="E110" s="103">
        <f>E114+E118+E122+E126+E130+E134+E138+E142+E150+E146</f>
        <v>0</v>
      </c>
      <c r="F110" s="103">
        <f t="shared" ref="F110:O110" si="30">F114+F118+F122+F126+F130+F134+F138+F142+F150+F146</f>
        <v>0</v>
      </c>
      <c r="G110" s="103">
        <f t="shared" si="30"/>
        <v>18851916</v>
      </c>
      <c r="H110" s="103">
        <f t="shared" si="30"/>
        <v>0</v>
      </c>
      <c r="I110" s="103">
        <f t="shared" si="30"/>
        <v>454046</v>
      </c>
      <c r="J110" s="103">
        <f t="shared" si="30"/>
        <v>0</v>
      </c>
      <c r="K110" s="103">
        <f t="shared" si="30"/>
        <v>0</v>
      </c>
      <c r="L110" s="103">
        <f t="shared" si="30"/>
        <v>0</v>
      </c>
      <c r="M110" s="103">
        <f>M114+M118+M122+M126+M130+M134+M138+M142+M150+M146</f>
        <v>25238</v>
      </c>
      <c r="N110" s="103">
        <f t="shared" si="30"/>
        <v>0</v>
      </c>
      <c r="O110" s="103">
        <f t="shared" si="30"/>
        <v>0</v>
      </c>
      <c r="P110" s="104">
        <f>P114+P118+P122+P126+P130+P134+P138+P142+P150+P146</f>
        <v>0</v>
      </c>
      <c r="Q110" s="103">
        <f>Q114+Q118+Q122+Q126+Q130+Q134+Q138+Q142+Q150+Q146</f>
        <v>0</v>
      </c>
      <c r="T110" s="23"/>
    </row>
    <row r="111" spans="1:20" s="22" customFormat="1" ht="20.25" customHeight="1">
      <c r="A111" s="823"/>
      <c r="B111" s="826"/>
      <c r="C111" s="110" t="s">
        <v>2</v>
      </c>
      <c r="D111" s="103">
        <f t="shared" si="29"/>
        <v>415082743</v>
      </c>
      <c r="E111" s="103">
        <f>E115+E119+E123+E127+E131+E135+E139+E143+E151+E147</f>
        <v>0</v>
      </c>
      <c r="F111" s="103">
        <f t="shared" ref="F111:P111" si="31">F115+F119+F123+F127+F131+F135+F139+F143+F151+F147</f>
        <v>254500</v>
      </c>
      <c r="G111" s="103">
        <f t="shared" si="31"/>
        <v>329629680</v>
      </c>
      <c r="H111" s="103">
        <f t="shared" si="31"/>
        <v>10210000</v>
      </c>
      <c r="I111" s="103">
        <f t="shared" si="31"/>
        <v>29958687</v>
      </c>
      <c r="J111" s="103">
        <f t="shared" si="31"/>
        <v>7008150</v>
      </c>
      <c r="K111" s="103">
        <f t="shared" si="31"/>
        <v>0</v>
      </c>
      <c r="L111" s="103">
        <f t="shared" si="31"/>
        <v>0</v>
      </c>
      <c r="M111" s="103">
        <f>M115+M119+M123+M127+M131+M135+M139+M143+M151+M147</f>
        <v>62738</v>
      </c>
      <c r="N111" s="103">
        <f t="shared" si="31"/>
        <v>0</v>
      </c>
      <c r="O111" s="103">
        <f t="shared" si="31"/>
        <v>24086767</v>
      </c>
      <c r="P111" s="104">
        <f t="shared" si="31"/>
        <v>13872221</v>
      </c>
      <c r="Q111" s="103">
        <f>Q115+Q119+Q123+Q127+Q131+Q135+Q139+Q143+Q151+Q147</f>
        <v>0</v>
      </c>
      <c r="T111" s="23"/>
    </row>
    <row r="112" spans="1:20" s="19" customFormat="1" ht="5.0999999999999996" customHeight="1">
      <c r="A112" s="60"/>
      <c r="B112" s="32"/>
      <c r="C112" s="32"/>
      <c r="D112" s="72"/>
      <c r="E112" s="73"/>
      <c r="F112" s="74"/>
      <c r="G112" s="74"/>
      <c r="H112" s="75"/>
      <c r="I112" s="74"/>
      <c r="J112" s="74"/>
      <c r="K112" s="76"/>
      <c r="L112" s="74"/>
      <c r="M112" s="74"/>
      <c r="N112" s="74"/>
      <c r="O112" s="74"/>
      <c r="P112" s="74"/>
      <c r="Q112" s="75"/>
      <c r="T112" s="20"/>
    </row>
    <row r="113" spans="1:20" s="22" customFormat="1" ht="20.25" hidden="1" customHeight="1">
      <c r="A113" s="820" t="s">
        <v>42</v>
      </c>
      <c r="B113" s="827" t="s">
        <v>18</v>
      </c>
      <c r="C113" s="21" t="s">
        <v>0</v>
      </c>
      <c r="D113" s="103">
        <f t="shared" ref="D113:D151" si="32">SUM(E113:Q113)</f>
        <v>15000</v>
      </c>
      <c r="E113" s="77">
        <v>0</v>
      </c>
      <c r="F113" s="77">
        <v>0</v>
      </c>
      <c r="G113" s="77">
        <v>0</v>
      </c>
      <c r="H113" s="77">
        <v>10000</v>
      </c>
      <c r="I113" s="77">
        <v>5000</v>
      </c>
      <c r="J113" s="77">
        <v>0</v>
      </c>
      <c r="K113" s="77">
        <v>0</v>
      </c>
      <c r="L113" s="77">
        <v>0</v>
      </c>
      <c r="M113" s="86">
        <v>0</v>
      </c>
      <c r="N113" s="77">
        <v>0</v>
      </c>
      <c r="O113" s="77">
        <v>0</v>
      </c>
      <c r="P113" s="78">
        <v>0</v>
      </c>
      <c r="Q113" s="77">
        <v>0</v>
      </c>
      <c r="T113" s="23"/>
    </row>
    <row r="114" spans="1:20" s="22" customFormat="1" ht="20.25" hidden="1" customHeight="1">
      <c r="A114" s="820"/>
      <c r="B114" s="827"/>
      <c r="C114" s="21" t="s">
        <v>1</v>
      </c>
      <c r="D114" s="103">
        <f t="shared" si="32"/>
        <v>0</v>
      </c>
      <c r="E114" s="81">
        <v>0</v>
      </c>
      <c r="F114" s="81">
        <v>0</v>
      </c>
      <c r="G114" s="82">
        <v>0</v>
      </c>
      <c r="H114" s="81">
        <v>0</v>
      </c>
      <c r="I114" s="82"/>
      <c r="J114" s="81">
        <v>0</v>
      </c>
      <c r="K114" s="83">
        <v>0</v>
      </c>
      <c r="L114" s="84">
        <v>0</v>
      </c>
      <c r="M114" s="84">
        <v>0</v>
      </c>
      <c r="N114" s="81">
        <v>0</v>
      </c>
      <c r="O114" s="81">
        <v>0</v>
      </c>
      <c r="P114" s="82">
        <v>0</v>
      </c>
      <c r="Q114" s="81">
        <v>0</v>
      </c>
      <c r="T114" s="23"/>
    </row>
    <row r="115" spans="1:20" s="22" customFormat="1" ht="20.25" hidden="1" customHeight="1">
      <c r="A115" s="820"/>
      <c r="B115" s="827"/>
      <c r="C115" s="21" t="s">
        <v>2</v>
      </c>
      <c r="D115" s="103">
        <f t="shared" si="32"/>
        <v>15000</v>
      </c>
      <c r="E115" s="81">
        <f t="shared" ref="E115:P115" si="33">E113+E114</f>
        <v>0</v>
      </c>
      <c r="F115" s="81">
        <f t="shared" si="33"/>
        <v>0</v>
      </c>
      <c r="G115" s="81">
        <f t="shared" si="33"/>
        <v>0</v>
      </c>
      <c r="H115" s="81">
        <f t="shared" si="33"/>
        <v>10000</v>
      </c>
      <c r="I115" s="81">
        <f t="shared" si="33"/>
        <v>5000</v>
      </c>
      <c r="J115" s="81">
        <f t="shared" si="33"/>
        <v>0</v>
      </c>
      <c r="K115" s="81">
        <f t="shared" si="33"/>
        <v>0</v>
      </c>
      <c r="L115" s="81">
        <f t="shared" si="33"/>
        <v>0</v>
      </c>
      <c r="M115" s="81">
        <f t="shared" si="33"/>
        <v>0</v>
      </c>
      <c r="N115" s="81">
        <f t="shared" si="33"/>
        <v>0</v>
      </c>
      <c r="O115" s="81">
        <f t="shared" si="33"/>
        <v>0</v>
      </c>
      <c r="P115" s="84">
        <f t="shared" si="33"/>
        <v>0</v>
      </c>
      <c r="Q115" s="81">
        <f>Q113+Q114</f>
        <v>0</v>
      </c>
      <c r="T115" s="23"/>
    </row>
    <row r="116" spans="1:20" s="22" customFormat="1" ht="20.25" hidden="1" customHeight="1">
      <c r="A116" s="56"/>
      <c r="B116" s="24"/>
      <c r="C116" s="24"/>
      <c r="D116" s="72"/>
      <c r="E116" s="79"/>
      <c r="F116" s="79"/>
      <c r="G116" s="79"/>
      <c r="H116" s="79"/>
      <c r="I116" s="79"/>
      <c r="J116" s="79"/>
      <c r="K116" s="79"/>
      <c r="L116" s="79"/>
      <c r="M116" s="74"/>
      <c r="N116" s="79"/>
      <c r="O116" s="79"/>
      <c r="P116" s="79"/>
      <c r="Q116" s="77"/>
      <c r="T116" s="23"/>
    </row>
    <row r="117" spans="1:20" s="3" customFormat="1" ht="20.25" hidden="1" customHeight="1">
      <c r="A117" s="808" t="s">
        <v>45</v>
      </c>
      <c r="B117" s="811" t="s">
        <v>46</v>
      </c>
      <c r="C117" s="21" t="s">
        <v>0</v>
      </c>
      <c r="D117" s="103">
        <f t="shared" si="32"/>
        <v>27407626</v>
      </c>
      <c r="E117" s="86">
        <v>0</v>
      </c>
      <c r="F117" s="86">
        <v>35000</v>
      </c>
      <c r="G117" s="92">
        <v>0</v>
      </c>
      <c r="H117" s="86">
        <v>0</v>
      </c>
      <c r="I117" s="87">
        <v>0</v>
      </c>
      <c r="J117" s="86">
        <v>7008150</v>
      </c>
      <c r="K117" s="87">
        <v>0</v>
      </c>
      <c r="L117" s="92">
        <v>0</v>
      </c>
      <c r="M117" s="86">
        <v>0</v>
      </c>
      <c r="N117" s="86">
        <v>0</v>
      </c>
      <c r="O117" s="86">
        <v>6492255</v>
      </c>
      <c r="P117" s="87">
        <v>13872221</v>
      </c>
      <c r="Q117" s="86">
        <v>0</v>
      </c>
      <c r="T117" s="26"/>
    </row>
    <row r="118" spans="1:20" s="3" customFormat="1" ht="20.25" hidden="1" customHeight="1">
      <c r="A118" s="809"/>
      <c r="B118" s="812"/>
      <c r="C118" s="21" t="s">
        <v>1</v>
      </c>
      <c r="D118" s="103">
        <f t="shared" si="32"/>
        <v>0</v>
      </c>
      <c r="E118" s="81">
        <v>0</v>
      </c>
      <c r="F118" s="81">
        <v>0</v>
      </c>
      <c r="G118" s="82">
        <v>0</v>
      </c>
      <c r="H118" s="81">
        <v>0</v>
      </c>
      <c r="I118" s="82">
        <v>0</v>
      </c>
      <c r="J118" s="81">
        <v>0</v>
      </c>
      <c r="K118" s="83">
        <v>0</v>
      </c>
      <c r="L118" s="84">
        <v>0</v>
      </c>
      <c r="M118" s="84">
        <v>0</v>
      </c>
      <c r="N118" s="81">
        <v>0</v>
      </c>
      <c r="O118" s="81">
        <v>0</v>
      </c>
      <c r="P118" s="82">
        <v>0</v>
      </c>
      <c r="Q118" s="81">
        <v>0</v>
      </c>
      <c r="T118" s="26"/>
    </row>
    <row r="119" spans="1:20" s="3" customFormat="1" ht="20.25" hidden="1" customHeight="1">
      <c r="A119" s="810"/>
      <c r="B119" s="813"/>
      <c r="C119" s="21" t="s">
        <v>2</v>
      </c>
      <c r="D119" s="103">
        <f>SUM(E119:Q119)</f>
        <v>27407626</v>
      </c>
      <c r="E119" s="81">
        <f t="shared" ref="E119:P119" si="34">E117+E118</f>
        <v>0</v>
      </c>
      <c r="F119" s="81">
        <f t="shared" si="34"/>
        <v>35000</v>
      </c>
      <c r="G119" s="81">
        <f t="shared" si="34"/>
        <v>0</v>
      </c>
      <c r="H119" s="81">
        <f t="shared" si="34"/>
        <v>0</v>
      </c>
      <c r="I119" s="81">
        <f t="shared" si="34"/>
        <v>0</v>
      </c>
      <c r="J119" s="81">
        <f t="shared" si="34"/>
        <v>7008150</v>
      </c>
      <c r="K119" s="81">
        <f t="shared" si="34"/>
        <v>0</v>
      </c>
      <c r="L119" s="81">
        <f t="shared" si="34"/>
        <v>0</v>
      </c>
      <c r="M119" s="81">
        <f t="shared" si="34"/>
        <v>0</v>
      </c>
      <c r="N119" s="81">
        <f t="shared" si="34"/>
        <v>0</v>
      </c>
      <c r="O119" s="81">
        <f t="shared" si="34"/>
        <v>6492255</v>
      </c>
      <c r="P119" s="84">
        <f t="shared" si="34"/>
        <v>13872221</v>
      </c>
      <c r="Q119" s="81">
        <f>Q117+Q118</f>
        <v>0</v>
      </c>
      <c r="T119" s="26"/>
    </row>
    <row r="120" spans="1:20" s="3" customFormat="1" ht="8.25" hidden="1" customHeight="1">
      <c r="A120" s="33"/>
      <c r="B120" s="27"/>
      <c r="C120" s="24"/>
      <c r="D120" s="72"/>
      <c r="E120" s="87"/>
      <c r="F120" s="87"/>
      <c r="G120" s="87"/>
      <c r="H120" s="87"/>
      <c r="I120" s="87"/>
      <c r="J120" s="87"/>
      <c r="K120" s="87"/>
      <c r="L120" s="87"/>
      <c r="M120" s="74"/>
      <c r="N120" s="87"/>
      <c r="O120" s="87"/>
      <c r="P120" s="87"/>
      <c r="Q120" s="86"/>
      <c r="T120" s="26"/>
    </row>
    <row r="121" spans="1:20" s="3" customFormat="1" ht="20.25" hidden="1" customHeight="1">
      <c r="A121" s="808" t="s">
        <v>47</v>
      </c>
      <c r="B121" s="796" t="s">
        <v>48</v>
      </c>
      <c r="C121" s="21" t="s">
        <v>0</v>
      </c>
      <c r="D121" s="103">
        <f t="shared" si="32"/>
        <v>219500</v>
      </c>
      <c r="E121" s="86">
        <v>0</v>
      </c>
      <c r="F121" s="86">
        <v>219500</v>
      </c>
      <c r="G121" s="92">
        <v>0</v>
      </c>
      <c r="H121" s="86">
        <v>0</v>
      </c>
      <c r="I121" s="88">
        <v>0</v>
      </c>
      <c r="J121" s="86">
        <v>0</v>
      </c>
      <c r="K121" s="88">
        <v>0</v>
      </c>
      <c r="L121" s="86">
        <v>0</v>
      </c>
      <c r="M121" s="86">
        <v>0</v>
      </c>
      <c r="N121" s="86">
        <v>0</v>
      </c>
      <c r="O121" s="86">
        <v>0</v>
      </c>
      <c r="P121" s="87">
        <v>0</v>
      </c>
      <c r="Q121" s="86">
        <v>0</v>
      </c>
      <c r="T121" s="26"/>
    </row>
    <row r="122" spans="1:20" s="3" customFormat="1" ht="20.25" hidden="1" customHeight="1">
      <c r="A122" s="809"/>
      <c r="B122" s="797"/>
      <c r="C122" s="21" t="s">
        <v>1</v>
      </c>
      <c r="D122" s="103">
        <f t="shared" si="32"/>
        <v>0</v>
      </c>
      <c r="E122" s="81">
        <v>0</v>
      </c>
      <c r="F122" s="81">
        <v>0</v>
      </c>
      <c r="G122" s="82">
        <v>0</v>
      </c>
      <c r="H122" s="81">
        <v>0</v>
      </c>
      <c r="I122" s="82">
        <v>0</v>
      </c>
      <c r="J122" s="81">
        <v>0</v>
      </c>
      <c r="K122" s="83">
        <v>0</v>
      </c>
      <c r="L122" s="84">
        <v>0</v>
      </c>
      <c r="M122" s="84">
        <v>0</v>
      </c>
      <c r="N122" s="81">
        <v>0</v>
      </c>
      <c r="O122" s="81">
        <v>0</v>
      </c>
      <c r="P122" s="82">
        <v>0</v>
      </c>
      <c r="Q122" s="81">
        <v>0</v>
      </c>
      <c r="T122" s="26"/>
    </row>
    <row r="123" spans="1:20" s="3" customFormat="1" ht="20.25" hidden="1" customHeight="1">
      <c r="A123" s="810"/>
      <c r="B123" s="798"/>
      <c r="C123" s="21" t="s">
        <v>2</v>
      </c>
      <c r="D123" s="103">
        <f t="shared" si="32"/>
        <v>219500</v>
      </c>
      <c r="E123" s="81">
        <f t="shared" ref="E123:P123" si="35">E121+E122</f>
        <v>0</v>
      </c>
      <c r="F123" s="81">
        <f t="shared" si="35"/>
        <v>219500</v>
      </c>
      <c r="G123" s="81">
        <f t="shared" si="35"/>
        <v>0</v>
      </c>
      <c r="H123" s="81">
        <f t="shared" si="35"/>
        <v>0</v>
      </c>
      <c r="I123" s="81">
        <f t="shared" si="35"/>
        <v>0</v>
      </c>
      <c r="J123" s="81">
        <f t="shared" si="35"/>
        <v>0</v>
      </c>
      <c r="K123" s="81">
        <f t="shared" si="35"/>
        <v>0</v>
      </c>
      <c r="L123" s="81">
        <f t="shared" si="35"/>
        <v>0</v>
      </c>
      <c r="M123" s="81">
        <f t="shared" si="35"/>
        <v>0</v>
      </c>
      <c r="N123" s="81">
        <f t="shared" si="35"/>
        <v>0</v>
      </c>
      <c r="O123" s="81">
        <f t="shared" si="35"/>
        <v>0</v>
      </c>
      <c r="P123" s="84">
        <f t="shared" si="35"/>
        <v>0</v>
      </c>
      <c r="Q123" s="81">
        <f>Q121+Q122</f>
        <v>0</v>
      </c>
      <c r="T123" s="26"/>
    </row>
    <row r="124" spans="1:20" s="3" customFormat="1" ht="9" hidden="1" customHeight="1">
      <c r="A124" s="33"/>
      <c r="B124" s="27"/>
      <c r="C124" s="24"/>
      <c r="D124" s="72"/>
      <c r="E124" s="87"/>
      <c r="F124" s="87"/>
      <c r="G124" s="87"/>
      <c r="H124" s="87"/>
      <c r="I124" s="87"/>
      <c r="J124" s="87"/>
      <c r="K124" s="87"/>
      <c r="L124" s="87"/>
      <c r="M124" s="74"/>
      <c r="N124" s="87"/>
      <c r="O124" s="87"/>
      <c r="P124" s="87"/>
      <c r="Q124" s="86"/>
      <c r="T124" s="26"/>
    </row>
    <row r="125" spans="1:20" s="3" customFormat="1" ht="20.25" customHeight="1">
      <c r="A125" s="808" t="s">
        <v>51</v>
      </c>
      <c r="B125" s="811" t="s">
        <v>52</v>
      </c>
      <c r="C125" s="21" t="s">
        <v>0</v>
      </c>
      <c r="D125" s="103">
        <f t="shared" si="32"/>
        <v>37500</v>
      </c>
      <c r="E125" s="86">
        <v>0</v>
      </c>
      <c r="F125" s="86">
        <v>0</v>
      </c>
      <c r="G125" s="92">
        <v>0</v>
      </c>
      <c r="H125" s="86">
        <v>0</v>
      </c>
      <c r="I125" s="87">
        <v>0</v>
      </c>
      <c r="J125" s="86">
        <v>0</v>
      </c>
      <c r="K125" s="88">
        <v>0</v>
      </c>
      <c r="L125" s="92">
        <v>0</v>
      </c>
      <c r="M125" s="86">
        <v>37500</v>
      </c>
      <c r="N125" s="86">
        <v>0</v>
      </c>
      <c r="O125" s="86">
        <v>0</v>
      </c>
      <c r="P125" s="87">
        <v>0</v>
      </c>
      <c r="Q125" s="86">
        <v>0</v>
      </c>
      <c r="T125" s="26"/>
    </row>
    <row r="126" spans="1:20" s="3" customFormat="1" ht="20.25" customHeight="1">
      <c r="A126" s="809"/>
      <c r="B126" s="812"/>
      <c r="C126" s="21" t="s">
        <v>1</v>
      </c>
      <c r="D126" s="103">
        <f t="shared" si="32"/>
        <v>25238</v>
      </c>
      <c r="E126" s="81">
        <v>0</v>
      </c>
      <c r="F126" s="81">
        <v>0</v>
      </c>
      <c r="G126" s="82">
        <v>0</v>
      </c>
      <c r="H126" s="81">
        <v>0</v>
      </c>
      <c r="I126" s="82">
        <v>0</v>
      </c>
      <c r="J126" s="81">
        <v>0</v>
      </c>
      <c r="K126" s="83">
        <v>0</v>
      </c>
      <c r="L126" s="84">
        <v>0</v>
      </c>
      <c r="M126" s="84">
        <f>20780+4458</f>
        <v>25238</v>
      </c>
      <c r="N126" s="81">
        <v>0</v>
      </c>
      <c r="O126" s="81">
        <v>0</v>
      </c>
      <c r="P126" s="82">
        <v>0</v>
      </c>
      <c r="Q126" s="81">
        <v>0</v>
      </c>
      <c r="T126" s="26"/>
    </row>
    <row r="127" spans="1:20" s="3" customFormat="1" ht="20.25" customHeight="1">
      <c r="A127" s="810"/>
      <c r="B127" s="813"/>
      <c r="C127" s="21" t="s">
        <v>2</v>
      </c>
      <c r="D127" s="103">
        <f t="shared" si="32"/>
        <v>62738</v>
      </c>
      <c r="E127" s="81">
        <f t="shared" ref="E127:P127" si="36">E125+E126</f>
        <v>0</v>
      </c>
      <c r="F127" s="81">
        <f t="shared" si="36"/>
        <v>0</v>
      </c>
      <c r="G127" s="81">
        <f t="shared" si="36"/>
        <v>0</v>
      </c>
      <c r="H127" s="81">
        <f t="shared" si="36"/>
        <v>0</v>
      </c>
      <c r="I127" s="81">
        <f t="shared" si="36"/>
        <v>0</v>
      </c>
      <c r="J127" s="81">
        <f t="shared" si="36"/>
        <v>0</v>
      </c>
      <c r="K127" s="81">
        <f t="shared" si="36"/>
        <v>0</v>
      </c>
      <c r="L127" s="81">
        <f t="shared" si="36"/>
        <v>0</v>
      </c>
      <c r="M127" s="81">
        <f t="shared" si="36"/>
        <v>62738</v>
      </c>
      <c r="N127" s="81">
        <f t="shared" si="36"/>
        <v>0</v>
      </c>
      <c r="O127" s="81">
        <f t="shared" si="36"/>
        <v>0</v>
      </c>
      <c r="P127" s="84">
        <f t="shared" si="36"/>
        <v>0</v>
      </c>
      <c r="Q127" s="81">
        <f>Q125+Q126</f>
        <v>0</v>
      </c>
      <c r="T127" s="26"/>
    </row>
    <row r="128" spans="1:20" s="3" customFormat="1" ht="5.0999999999999996" customHeight="1">
      <c r="A128" s="33"/>
      <c r="B128" s="27"/>
      <c r="C128" s="24"/>
      <c r="D128" s="771"/>
      <c r="E128" s="87"/>
      <c r="F128" s="87"/>
      <c r="G128" s="87"/>
      <c r="H128" s="87"/>
      <c r="I128" s="87"/>
      <c r="J128" s="87"/>
      <c r="K128" s="87"/>
      <c r="L128" s="87"/>
      <c r="M128" s="772"/>
      <c r="N128" s="87"/>
      <c r="O128" s="87"/>
      <c r="P128" s="87"/>
      <c r="Q128" s="86"/>
      <c r="T128" s="26"/>
    </row>
    <row r="129" spans="1:20" s="3" customFormat="1" ht="20.25" hidden="1" customHeight="1">
      <c r="A129" s="808" t="s">
        <v>53</v>
      </c>
      <c r="B129" s="811" t="s">
        <v>54</v>
      </c>
      <c r="C129" s="21" t="s">
        <v>0</v>
      </c>
      <c r="D129" s="103">
        <f t="shared" si="32"/>
        <v>9266</v>
      </c>
      <c r="E129" s="86">
        <v>0</v>
      </c>
      <c r="F129" s="86">
        <v>0</v>
      </c>
      <c r="G129" s="92">
        <v>7809</v>
      </c>
      <c r="H129" s="86">
        <v>0</v>
      </c>
      <c r="I129" s="88">
        <v>1457</v>
      </c>
      <c r="J129" s="86">
        <v>0</v>
      </c>
      <c r="K129" s="88">
        <v>0</v>
      </c>
      <c r="L129" s="86">
        <v>0</v>
      </c>
      <c r="M129" s="86">
        <v>0</v>
      </c>
      <c r="N129" s="86">
        <v>0</v>
      </c>
      <c r="O129" s="86">
        <v>0</v>
      </c>
      <c r="P129" s="87">
        <v>0</v>
      </c>
      <c r="Q129" s="86">
        <v>0</v>
      </c>
      <c r="T129" s="26"/>
    </row>
    <row r="130" spans="1:20" s="3" customFormat="1" ht="20.25" hidden="1" customHeight="1">
      <c r="A130" s="809"/>
      <c r="B130" s="812"/>
      <c r="C130" s="21" t="s">
        <v>1</v>
      </c>
      <c r="D130" s="103">
        <f t="shared" si="32"/>
        <v>0</v>
      </c>
      <c r="E130" s="81">
        <v>0</v>
      </c>
      <c r="F130" s="81">
        <v>0</v>
      </c>
      <c r="G130" s="82">
        <v>0</v>
      </c>
      <c r="H130" s="81">
        <v>0</v>
      </c>
      <c r="I130" s="82">
        <v>0</v>
      </c>
      <c r="J130" s="81">
        <v>0</v>
      </c>
      <c r="K130" s="83">
        <v>0</v>
      </c>
      <c r="L130" s="84">
        <v>0</v>
      </c>
      <c r="M130" s="84">
        <v>0</v>
      </c>
      <c r="N130" s="81">
        <v>0</v>
      </c>
      <c r="O130" s="81">
        <v>0</v>
      </c>
      <c r="P130" s="82">
        <v>0</v>
      </c>
      <c r="Q130" s="81">
        <v>0</v>
      </c>
      <c r="T130" s="26"/>
    </row>
    <row r="131" spans="1:20" s="3" customFormat="1" ht="20.25" hidden="1" customHeight="1">
      <c r="A131" s="810"/>
      <c r="B131" s="813"/>
      <c r="C131" s="21" t="s">
        <v>2</v>
      </c>
      <c r="D131" s="103">
        <f t="shared" si="32"/>
        <v>9266</v>
      </c>
      <c r="E131" s="81">
        <f t="shared" ref="E131:P131" si="37">E129+E130</f>
        <v>0</v>
      </c>
      <c r="F131" s="81">
        <f t="shared" si="37"/>
        <v>0</v>
      </c>
      <c r="G131" s="81">
        <f t="shared" si="37"/>
        <v>7809</v>
      </c>
      <c r="H131" s="81">
        <f t="shared" si="37"/>
        <v>0</v>
      </c>
      <c r="I131" s="81">
        <f t="shared" si="37"/>
        <v>1457</v>
      </c>
      <c r="J131" s="81">
        <f t="shared" si="37"/>
        <v>0</v>
      </c>
      <c r="K131" s="81">
        <f t="shared" si="37"/>
        <v>0</v>
      </c>
      <c r="L131" s="81">
        <f t="shared" si="37"/>
        <v>0</v>
      </c>
      <c r="M131" s="81">
        <f t="shared" si="37"/>
        <v>0</v>
      </c>
      <c r="N131" s="81">
        <f t="shared" si="37"/>
        <v>0</v>
      </c>
      <c r="O131" s="81">
        <f t="shared" si="37"/>
        <v>0</v>
      </c>
      <c r="P131" s="84">
        <f t="shared" si="37"/>
        <v>0</v>
      </c>
      <c r="Q131" s="81">
        <f>Q129+Q130</f>
        <v>0</v>
      </c>
      <c r="T131" s="26"/>
    </row>
    <row r="132" spans="1:20" s="3" customFormat="1" ht="20.25" hidden="1" customHeight="1">
      <c r="A132" s="33"/>
      <c r="B132" s="27"/>
      <c r="C132" s="24"/>
      <c r="D132" s="72"/>
      <c r="E132" s="87"/>
      <c r="F132" s="87"/>
      <c r="G132" s="87"/>
      <c r="H132" s="87"/>
      <c r="I132" s="87"/>
      <c r="J132" s="87"/>
      <c r="K132" s="87"/>
      <c r="L132" s="87"/>
      <c r="M132" s="74"/>
      <c r="N132" s="87"/>
      <c r="O132" s="87"/>
      <c r="P132" s="87"/>
      <c r="Q132" s="86"/>
      <c r="T132" s="26"/>
    </row>
    <row r="133" spans="1:20" s="3" customFormat="1" ht="20.25" customHeight="1">
      <c r="A133" s="808" t="s">
        <v>57</v>
      </c>
      <c r="B133" s="811" t="s">
        <v>58</v>
      </c>
      <c r="C133" s="21" t="s">
        <v>0</v>
      </c>
      <c r="D133" s="103">
        <f t="shared" si="32"/>
        <v>350068239</v>
      </c>
      <c r="E133" s="86">
        <v>0</v>
      </c>
      <c r="F133" s="86">
        <v>0</v>
      </c>
      <c r="G133" s="86">
        <v>310392889</v>
      </c>
      <c r="H133" s="92">
        <v>10200000</v>
      </c>
      <c r="I133" s="86">
        <v>29475350</v>
      </c>
      <c r="J133" s="86">
        <v>0</v>
      </c>
      <c r="K133" s="88">
        <v>0</v>
      </c>
      <c r="L133" s="92">
        <v>0</v>
      </c>
      <c r="M133" s="86">
        <v>0</v>
      </c>
      <c r="N133" s="86">
        <v>0</v>
      </c>
      <c r="O133" s="86">
        <v>0</v>
      </c>
      <c r="P133" s="92">
        <v>0</v>
      </c>
      <c r="Q133" s="86">
        <v>0</v>
      </c>
      <c r="T133" s="26"/>
    </row>
    <row r="134" spans="1:20" s="3" customFormat="1" ht="20.25" customHeight="1">
      <c r="A134" s="809"/>
      <c r="B134" s="812"/>
      <c r="C134" s="21" t="s">
        <v>1</v>
      </c>
      <c r="D134" s="103">
        <f t="shared" si="32"/>
        <v>19305962</v>
      </c>
      <c r="E134" s="81">
        <v>0</v>
      </c>
      <c r="F134" s="81">
        <v>0</v>
      </c>
      <c r="G134" s="82">
        <f>10862253+7989663</f>
        <v>18851916</v>
      </c>
      <c r="H134" s="81">
        <v>0</v>
      </c>
      <c r="I134" s="82">
        <f>328381+125665</f>
        <v>454046</v>
      </c>
      <c r="J134" s="81">
        <v>0</v>
      </c>
      <c r="K134" s="83">
        <v>0</v>
      </c>
      <c r="L134" s="84">
        <v>0</v>
      </c>
      <c r="M134" s="84">
        <v>0</v>
      </c>
      <c r="N134" s="81">
        <v>0</v>
      </c>
      <c r="O134" s="81">
        <v>0</v>
      </c>
      <c r="P134" s="82">
        <v>0</v>
      </c>
      <c r="Q134" s="81">
        <v>0</v>
      </c>
      <c r="T134" s="26"/>
    </row>
    <row r="135" spans="1:20" s="3" customFormat="1" ht="20.25" customHeight="1">
      <c r="A135" s="810"/>
      <c r="B135" s="813"/>
      <c r="C135" s="21" t="s">
        <v>2</v>
      </c>
      <c r="D135" s="103">
        <f t="shared" si="32"/>
        <v>369374201</v>
      </c>
      <c r="E135" s="81">
        <f t="shared" ref="E135:P135" si="38">E133+E134</f>
        <v>0</v>
      </c>
      <c r="F135" s="81">
        <f t="shared" si="38"/>
        <v>0</v>
      </c>
      <c r="G135" s="81">
        <f t="shared" si="38"/>
        <v>329244805</v>
      </c>
      <c r="H135" s="81">
        <f t="shared" si="38"/>
        <v>10200000</v>
      </c>
      <c r="I135" s="81">
        <f t="shared" si="38"/>
        <v>29929396</v>
      </c>
      <c r="J135" s="81">
        <f t="shared" si="38"/>
        <v>0</v>
      </c>
      <c r="K135" s="81">
        <f t="shared" si="38"/>
        <v>0</v>
      </c>
      <c r="L135" s="81">
        <f t="shared" si="38"/>
        <v>0</v>
      </c>
      <c r="M135" s="81">
        <f t="shared" si="38"/>
        <v>0</v>
      </c>
      <c r="N135" s="81">
        <f t="shared" si="38"/>
        <v>0</v>
      </c>
      <c r="O135" s="81">
        <f t="shared" si="38"/>
        <v>0</v>
      </c>
      <c r="P135" s="84">
        <f t="shared" si="38"/>
        <v>0</v>
      </c>
      <c r="Q135" s="81">
        <f>Q133+Q134</f>
        <v>0</v>
      </c>
      <c r="T135" s="26"/>
    </row>
    <row r="136" spans="1:20" s="3" customFormat="1" ht="10.5" hidden="1" customHeight="1">
      <c r="A136" s="33"/>
      <c r="B136" s="27"/>
      <c r="C136" s="24"/>
      <c r="D136" s="72"/>
      <c r="E136" s="87"/>
      <c r="F136" s="87"/>
      <c r="G136" s="87"/>
      <c r="H136" s="87"/>
      <c r="I136" s="87"/>
      <c r="J136" s="87"/>
      <c r="K136" s="87"/>
      <c r="L136" s="87"/>
      <c r="M136" s="74"/>
      <c r="N136" s="87"/>
      <c r="O136" s="87"/>
      <c r="P136" s="87"/>
      <c r="Q136" s="86"/>
      <c r="T136" s="26"/>
    </row>
    <row r="137" spans="1:20" s="3" customFormat="1" ht="20.25" hidden="1" customHeight="1">
      <c r="A137" s="808" t="s">
        <v>64</v>
      </c>
      <c r="B137" s="811" t="s">
        <v>21</v>
      </c>
      <c r="C137" s="21" t="s">
        <v>0</v>
      </c>
      <c r="D137" s="103">
        <f t="shared" si="32"/>
        <v>0</v>
      </c>
      <c r="E137" s="86">
        <v>0</v>
      </c>
      <c r="F137" s="86">
        <v>0</v>
      </c>
      <c r="G137" s="92">
        <v>0</v>
      </c>
      <c r="H137" s="86">
        <v>0</v>
      </c>
      <c r="I137" s="87">
        <v>0</v>
      </c>
      <c r="J137" s="86">
        <v>0</v>
      </c>
      <c r="K137" s="88">
        <v>0</v>
      </c>
      <c r="L137" s="92">
        <v>0</v>
      </c>
      <c r="M137" s="86">
        <v>0</v>
      </c>
      <c r="N137" s="86">
        <v>0</v>
      </c>
      <c r="O137" s="86">
        <v>0</v>
      </c>
      <c r="P137" s="87">
        <v>0</v>
      </c>
      <c r="Q137" s="86">
        <v>0</v>
      </c>
      <c r="T137" s="26"/>
    </row>
    <row r="138" spans="1:20" s="3" customFormat="1" ht="20.25" hidden="1" customHeight="1">
      <c r="A138" s="809"/>
      <c r="B138" s="812"/>
      <c r="C138" s="21" t="s">
        <v>1</v>
      </c>
      <c r="D138" s="103">
        <f t="shared" si="32"/>
        <v>0</v>
      </c>
      <c r="E138" s="81">
        <v>0</v>
      </c>
      <c r="F138" s="81">
        <v>0</v>
      </c>
      <c r="G138" s="82">
        <v>0</v>
      </c>
      <c r="H138" s="81">
        <v>0</v>
      </c>
      <c r="I138" s="82">
        <v>0</v>
      </c>
      <c r="J138" s="77">
        <v>0</v>
      </c>
      <c r="K138" s="83">
        <v>0</v>
      </c>
      <c r="L138" s="84">
        <v>0</v>
      </c>
      <c r="M138" s="84">
        <v>0</v>
      </c>
      <c r="N138" s="81">
        <v>0</v>
      </c>
      <c r="O138" s="81">
        <v>0</v>
      </c>
      <c r="P138" s="82">
        <v>0</v>
      </c>
      <c r="Q138" s="81">
        <v>0</v>
      </c>
      <c r="T138" s="26"/>
    </row>
    <row r="139" spans="1:20" s="3" customFormat="1" ht="20.25" hidden="1" customHeight="1">
      <c r="A139" s="810"/>
      <c r="B139" s="813"/>
      <c r="C139" s="21" t="s">
        <v>2</v>
      </c>
      <c r="D139" s="103">
        <f t="shared" si="32"/>
        <v>0</v>
      </c>
      <c r="E139" s="81">
        <f t="shared" ref="E139:P139" si="39">E137+E138</f>
        <v>0</v>
      </c>
      <c r="F139" s="81">
        <f t="shared" si="39"/>
        <v>0</v>
      </c>
      <c r="G139" s="81">
        <f t="shared" si="39"/>
        <v>0</v>
      </c>
      <c r="H139" s="81">
        <f t="shared" si="39"/>
        <v>0</v>
      </c>
      <c r="I139" s="81">
        <f t="shared" si="39"/>
        <v>0</v>
      </c>
      <c r="J139" s="81">
        <f t="shared" si="39"/>
        <v>0</v>
      </c>
      <c r="K139" s="81">
        <f t="shared" si="39"/>
        <v>0</v>
      </c>
      <c r="L139" s="81">
        <f t="shared" si="39"/>
        <v>0</v>
      </c>
      <c r="M139" s="81">
        <f t="shared" si="39"/>
        <v>0</v>
      </c>
      <c r="N139" s="81">
        <f t="shared" si="39"/>
        <v>0</v>
      </c>
      <c r="O139" s="81">
        <f t="shared" si="39"/>
        <v>0</v>
      </c>
      <c r="P139" s="84">
        <f t="shared" si="39"/>
        <v>0</v>
      </c>
      <c r="Q139" s="81">
        <f>Q137+Q138</f>
        <v>0</v>
      </c>
      <c r="T139" s="26"/>
    </row>
    <row r="140" spans="1:20" s="3" customFormat="1" ht="20.25" hidden="1" customHeight="1">
      <c r="A140" s="33"/>
      <c r="B140" s="27"/>
      <c r="C140" s="24"/>
      <c r="D140" s="72"/>
      <c r="E140" s="87"/>
      <c r="F140" s="87"/>
      <c r="G140" s="87"/>
      <c r="H140" s="87"/>
      <c r="I140" s="87"/>
      <c r="J140" s="87"/>
      <c r="K140" s="87"/>
      <c r="L140" s="87"/>
      <c r="M140" s="74"/>
      <c r="N140" s="87"/>
      <c r="O140" s="87"/>
      <c r="P140" s="87"/>
      <c r="Q140" s="86"/>
      <c r="T140" s="26"/>
    </row>
    <row r="141" spans="1:20" s="3" customFormat="1" ht="20.25" hidden="1" customHeight="1">
      <c r="A141" s="808" t="s">
        <v>65</v>
      </c>
      <c r="B141" s="811" t="s">
        <v>66</v>
      </c>
      <c r="C141" s="21" t="s">
        <v>0</v>
      </c>
      <c r="D141" s="103">
        <f t="shared" si="32"/>
        <v>0</v>
      </c>
      <c r="E141" s="86">
        <v>0</v>
      </c>
      <c r="F141" s="86">
        <v>0</v>
      </c>
      <c r="G141" s="92">
        <v>0</v>
      </c>
      <c r="H141" s="86">
        <v>0</v>
      </c>
      <c r="I141" s="87">
        <v>0</v>
      </c>
      <c r="J141" s="86">
        <v>0</v>
      </c>
      <c r="K141" s="88">
        <v>0</v>
      </c>
      <c r="L141" s="92">
        <v>0</v>
      </c>
      <c r="M141" s="86">
        <v>0</v>
      </c>
      <c r="N141" s="86">
        <v>0</v>
      </c>
      <c r="O141" s="86">
        <v>0</v>
      </c>
      <c r="P141" s="87">
        <v>0</v>
      </c>
      <c r="Q141" s="86">
        <v>0</v>
      </c>
      <c r="T141" s="26"/>
    </row>
    <row r="142" spans="1:20" s="3" customFormat="1" ht="20.25" hidden="1" customHeight="1">
      <c r="A142" s="809"/>
      <c r="B142" s="812"/>
      <c r="C142" s="21" t="s">
        <v>1</v>
      </c>
      <c r="D142" s="103">
        <f t="shared" si="32"/>
        <v>0</v>
      </c>
      <c r="E142" s="81">
        <v>0</v>
      </c>
      <c r="F142" s="81">
        <v>0</v>
      </c>
      <c r="G142" s="82">
        <v>0</v>
      </c>
      <c r="H142" s="81">
        <v>0</v>
      </c>
      <c r="I142" s="82">
        <v>0</v>
      </c>
      <c r="J142" s="81">
        <v>0</v>
      </c>
      <c r="K142" s="83">
        <v>0</v>
      </c>
      <c r="L142" s="84">
        <v>0</v>
      </c>
      <c r="M142" s="84">
        <v>0</v>
      </c>
      <c r="N142" s="81">
        <v>0</v>
      </c>
      <c r="O142" s="81">
        <v>0</v>
      </c>
      <c r="P142" s="82">
        <v>0</v>
      </c>
      <c r="Q142" s="81">
        <v>0</v>
      </c>
      <c r="T142" s="26"/>
    </row>
    <row r="143" spans="1:20" s="3" customFormat="1" ht="20.25" hidden="1" customHeight="1">
      <c r="A143" s="809"/>
      <c r="B143" s="812"/>
      <c r="C143" s="21" t="s">
        <v>2</v>
      </c>
      <c r="D143" s="103">
        <f t="shared" si="32"/>
        <v>0</v>
      </c>
      <c r="E143" s="81">
        <f t="shared" ref="E143:P143" si="40">E141+E142</f>
        <v>0</v>
      </c>
      <c r="F143" s="81">
        <f t="shared" si="40"/>
        <v>0</v>
      </c>
      <c r="G143" s="81">
        <f t="shared" si="40"/>
        <v>0</v>
      </c>
      <c r="H143" s="81">
        <f t="shared" si="40"/>
        <v>0</v>
      </c>
      <c r="I143" s="81">
        <f t="shared" si="40"/>
        <v>0</v>
      </c>
      <c r="J143" s="81">
        <f t="shared" si="40"/>
        <v>0</v>
      </c>
      <c r="K143" s="81">
        <f t="shared" si="40"/>
        <v>0</v>
      </c>
      <c r="L143" s="81">
        <f t="shared" si="40"/>
        <v>0</v>
      </c>
      <c r="M143" s="81">
        <f t="shared" si="40"/>
        <v>0</v>
      </c>
      <c r="N143" s="81">
        <f t="shared" si="40"/>
        <v>0</v>
      </c>
      <c r="O143" s="81">
        <f t="shared" si="40"/>
        <v>0</v>
      </c>
      <c r="P143" s="84">
        <f t="shared" si="40"/>
        <v>0</v>
      </c>
      <c r="Q143" s="81">
        <f>Q141+Q142</f>
        <v>0</v>
      </c>
      <c r="T143" s="26"/>
    </row>
    <row r="144" spans="1:20" s="3" customFormat="1" ht="10.5" hidden="1" customHeight="1">
      <c r="A144" s="33"/>
      <c r="B144" s="27"/>
      <c r="C144" s="24"/>
      <c r="D144" s="72"/>
      <c r="E144" s="87"/>
      <c r="F144" s="87"/>
      <c r="G144" s="87"/>
      <c r="H144" s="87"/>
      <c r="I144" s="87"/>
      <c r="J144" s="87"/>
      <c r="K144" s="87"/>
      <c r="L144" s="87"/>
      <c r="M144" s="74"/>
      <c r="N144" s="87"/>
      <c r="O144" s="87"/>
      <c r="P144" s="87"/>
      <c r="Q144" s="86"/>
      <c r="T144" s="26"/>
    </row>
    <row r="145" spans="1:20" s="3" customFormat="1" ht="20.25" hidden="1" customHeight="1">
      <c r="A145" s="808" t="s">
        <v>67</v>
      </c>
      <c r="B145" s="811" t="s">
        <v>68</v>
      </c>
      <c r="C145" s="21" t="s">
        <v>0</v>
      </c>
      <c r="D145" s="103">
        <f t="shared" si="32"/>
        <v>17594512</v>
      </c>
      <c r="E145" s="86">
        <v>0</v>
      </c>
      <c r="F145" s="86">
        <v>0</v>
      </c>
      <c r="G145" s="92">
        <v>0</v>
      </c>
      <c r="H145" s="86">
        <v>0</v>
      </c>
      <c r="I145" s="87">
        <v>0</v>
      </c>
      <c r="J145" s="86">
        <v>0</v>
      </c>
      <c r="K145" s="88">
        <v>0</v>
      </c>
      <c r="L145" s="92">
        <v>0</v>
      </c>
      <c r="M145" s="86">
        <v>0</v>
      </c>
      <c r="N145" s="86">
        <v>0</v>
      </c>
      <c r="O145" s="86">
        <v>17594512</v>
      </c>
      <c r="P145" s="87">
        <v>0</v>
      </c>
      <c r="Q145" s="86">
        <v>0</v>
      </c>
      <c r="T145" s="26"/>
    </row>
    <row r="146" spans="1:20" s="3" customFormat="1" ht="20.25" hidden="1" customHeight="1">
      <c r="A146" s="809"/>
      <c r="B146" s="812"/>
      <c r="C146" s="21" t="s">
        <v>1</v>
      </c>
      <c r="D146" s="103">
        <f t="shared" si="32"/>
        <v>0</v>
      </c>
      <c r="E146" s="81">
        <v>0</v>
      </c>
      <c r="F146" s="81">
        <v>0</v>
      </c>
      <c r="G146" s="82">
        <v>0</v>
      </c>
      <c r="H146" s="81">
        <v>0</v>
      </c>
      <c r="I146" s="82">
        <v>0</v>
      </c>
      <c r="J146" s="81">
        <v>0</v>
      </c>
      <c r="K146" s="83">
        <v>0</v>
      </c>
      <c r="L146" s="84">
        <v>0</v>
      </c>
      <c r="M146" s="84">
        <v>0</v>
      </c>
      <c r="N146" s="81">
        <v>0</v>
      </c>
      <c r="O146" s="81">
        <v>0</v>
      </c>
      <c r="P146" s="82">
        <v>0</v>
      </c>
      <c r="Q146" s="81">
        <v>0</v>
      </c>
      <c r="T146" s="26"/>
    </row>
    <row r="147" spans="1:20" s="3" customFormat="1" ht="20.25" hidden="1" customHeight="1">
      <c r="A147" s="810"/>
      <c r="B147" s="813"/>
      <c r="C147" s="21" t="s">
        <v>2</v>
      </c>
      <c r="D147" s="103">
        <f t="shared" si="32"/>
        <v>17594512</v>
      </c>
      <c r="E147" s="81">
        <f t="shared" ref="E147:P147" si="41">E145+E146</f>
        <v>0</v>
      </c>
      <c r="F147" s="81">
        <f t="shared" si="41"/>
        <v>0</v>
      </c>
      <c r="G147" s="81">
        <f t="shared" si="41"/>
        <v>0</v>
      </c>
      <c r="H147" s="81">
        <f t="shared" si="41"/>
        <v>0</v>
      </c>
      <c r="I147" s="81">
        <f t="shared" si="41"/>
        <v>0</v>
      </c>
      <c r="J147" s="81">
        <f t="shared" si="41"/>
        <v>0</v>
      </c>
      <c r="K147" s="81">
        <f t="shared" si="41"/>
        <v>0</v>
      </c>
      <c r="L147" s="81">
        <f t="shared" si="41"/>
        <v>0</v>
      </c>
      <c r="M147" s="81">
        <f t="shared" si="41"/>
        <v>0</v>
      </c>
      <c r="N147" s="81">
        <f t="shared" si="41"/>
        <v>0</v>
      </c>
      <c r="O147" s="81">
        <f t="shared" si="41"/>
        <v>17594512</v>
      </c>
      <c r="P147" s="84">
        <f t="shared" si="41"/>
        <v>0</v>
      </c>
      <c r="Q147" s="81">
        <f>Q145+Q146</f>
        <v>0</v>
      </c>
      <c r="T147" s="26"/>
    </row>
    <row r="148" spans="1:20" s="3" customFormat="1" ht="10.5" hidden="1" customHeight="1">
      <c r="A148" s="59"/>
      <c r="B148" s="31"/>
      <c r="C148" s="25"/>
      <c r="D148" s="72"/>
      <c r="E148" s="93"/>
      <c r="F148" s="93"/>
      <c r="G148" s="93"/>
      <c r="H148" s="93"/>
      <c r="I148" s="93"/>
      <c r="J148" s="93"/>
      <c r="K148" s="93"/>
      <c r="L148" s="93"/>
      <c r="M148" s="74"/>
      <c r="N148" s="93"/>
      <c r="O148" s="93"/>
      <c r="P148" s="93"/>
      <c r="Q148" s="94"/>
      <c r="T148" s="26"/>
    </row>
    <row r="149" spans="1:20" s="3" customFormat="1" ht="27" hidden="1" customHeight="1">
      <c r="A149" s="808" t="s">
        <v>27</v>
      </c>
      <c r="B149" s="811" t="s">
        <v>69</v>
      </c>
      <c r="C149" s="21" t="s">
        <v>0</v>
      </c>
      <c r="D149" s="103">
        <f t="shared" si="32"/>
        <v>399900</v>
      </c>
      <c r="E149" s="95">
        <v>0</v>
      </c>
      <c r="F149" s="95">
        <v>0</v>
      </c>
      <c r="G149" s="96">
        <v>377066</v>
      </c>
      <c r="H149" s="95">
        <v>0</v>
      </c>
      <c r="I149" s="97">
        <v>22834</v>
      </c>
      <c r="J149" s="95">
        <v>0</v>
      </c>
      <c r="K149" s="98">
        <v>0</v>
      </c>
      <c r="L149" s="96">
        <v>0</v>
      </c>
      <c r="M149" s="86">
        <v>0</v>
      </c>
      <c r="N149" s="95">
        <v>0</v>
      </c>
      <c r="O149" s="95">
        <v>0</v>
      </c>
      <c r="P149" s="97">
        <v>0</v>
      </c>
      <c r="Q149" s="95">
        <v>0</v>
      </c>
      <c r="T149" s="26"/>
    </row>
    <row r="150" spans="1:20" s="3" customFormat="1" ht="27" hidden="1" customHeight="1">
      <c r="A150" s="809"/>
      <c r="B150" s="812"/>
      <c r="C150" s="21" t="s">
        <v>1</v>
      </c>
      <c r="D150" s="103">
        <f t="shared" si="32"/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84">
        <v>0</v>
      </c>
      <c r="N150" s="77">
        <v>0</v>
      </c>
      <c r="O150" s="77">
        <v>0</v>
      </c>
      <c r="P150" s="78">
        <v>0</v>
      </c>
      <c r="Q150" s="77">
        <v>0</v>
      </c>
      <c r="T150" s="26"/>
    </row>
    <row r="151" spans="1:20" s="3" customFormat="1" ht="27" hidden="1" customHeight="1">
      <c r="A151" s="810"/>
      <c r="B151" s="813"/>
      <c r="C151" s="21" t="s">
        <v>2</v>
      </c>
      <c r="D151" s="103">
        <f t="shared" si="32"/>
        <v>399900</v>
      </c>
      <c r="E151" s="81">
        <f t="shared" ref="E151:P151" si="42">E149+E150</f>
        <v>0</v>
      </c>
      <c r="F151" s="81">
        <f t="shared" si="42"/>
        <v>0</v>
      </c>
      <c r="G151" s="81">
        <f t="shared" si="42"/>
        <v>377066</v>
      </c>
      <c r="H151" s="81">
        <f t="shared" si="42"/>
        <v>0</v>
      </c>
      <c r="I151" s="81">
        <f t="shared" si="42"/>
        <v>22834</v>
      </c>
      <c r="J151" s="81">
        <f t="shared" si="42"/>
        <v>0</v>
      </c>
      <c r="K151" s="81">
        <f t="shared" si="42"/>
        <v>0</v>
      </c>
      <c r="L151" s="81">
        <f t="shared" si="42"/>
        <v>0</v>
      </c>
      <c r="M151" s="81">
        <f t="shared" si="42"/>
        <v>0</v>
      </c>
      <c r="N151" s="81">
        <f t="shared" si="42"/>
        <v>0</v>
      </c>
      <c r="O151" s="81">
        <f t="shared" si="42"/>
        <v>0</v>
      </c>
      <c r="P151" s="84">
        <f t="shared" si="42"/>
        <v>0</v>
      </c>
      <c r="Q151" s="81">
        <f>Q149+Q150</f>
        <v>0</v>
      </c>
      <c r="T151" s="26"/>
    </row>
    <row r="152" spans="1:20" s="3" customFormat="1" ht="5.0999999999999996" customHeight="1">
      <c r="A152" s="59"/>
      <c r="B152" s="31"/>
      <c r="C152" s="31"/>
      <c r="D152" s="99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5"/>
      <c r="T152" s="26"/>
    </row>
    <row r="153" spans="1:20" s="106" customFormat="1" ht="22.5" customHeight="1">
      <c r="A153" s="814" t="s">
        <v>23</v>
      </c>
      <c r="B153" s="815"/>
      <c r="C153" s="108" t="s">
        <v>0</v>
      </c>
      <c r="D153" s="105">
        <f>D13+D109</f>
        <v>1790126736.4000001</v>
      </c>
      <c r="E153" s="105">
        <f>E13+E109</f>
        <v>1131735256</v>
      </c>
      <c r="F153" s="105">
        <f t="shared" ref="F153:P153" si="43">F13+F109</f>
        <v>21861506</v>
      </c>
      <c r="G153" s="105">
        <f t="shared" si="43"/>
        <v>400076444</v>
      </c>
      <c r="H153" s="105">
        <f t="shared" si="43"/>
        <v>77454500</v>
      </c>
      <c r="I153" s="105">
        <f t="shared" si="43"/>
        <v>48792808</v>
      </c>
      <c r="J153" s="105">
        <f t="shared" si="43"/>
        <v>7575359</v>
      </c>
      <c r="K153" s="105">
        <f t="shared" si="43"/>
        <v>0</v>
      </c>
      <c r="L153" s="105">
        <f t="shared" si="43"/>
        <v>460804</v>
      </c>
      <c r="M153" s="105">
        <f>M13+M109</f>
        <v>38210</v>
      </c>
      <c r="N153" s="105">
        <f t="shared" si="43"/>
        <v>58556802.399999999</v>
      </c>
      <c r="O153" s="105">
        <f t="shared" si="43"/>
        <v>29365436</v>
      </c>
      <c r="P153" s="109">
        <f t="shared" si="43"/>
        <v>14209611</v>
      </c>
      <c r="Q153" s="105">
        <f>Q13+Q109</f>
        <v>0</v>
      </c>
      <c r="T153" s="107"/>
    </row>
    <row r="154" spans="1:20" ht="22.5" customHeight="1">
      <c r="A154" s="816"/>
      <c r="B154" s="817"/>
      <c r="C154" s="108" t="s">
        <v>1</v>
      </c>
      <c r="D154" s="105">
        <f t="shared" ref="D154:D155" si="44">D14+D110</f>
        <v>72418859</v>
      </c>
      <c r="E154" s="105">
        <f>E14+E110</f>
        <v>0</v>
      </c>
      <c r="F154" s="105">
        <f t="shared" ref="F154:O154" si="45">F14+F110</f>
        <v>183226</v>
      </c>
      <c r="G154" s="105">
        <f t="shared" si="45"/>
        <v>51215968</v>
      </c>
      <c r="H154" s="105">
        <f t="shared" si="45"/>
        <v>0</v>
      </c>
      <c r="I154" s="105">
        <f t="shared" si="45"/>
        <v>768729</v>
      </c>
      <c r="J154" s="105">
        <f t="shared" si="45"/>
        <v>55849</v>
      </c>
      <c r="K154" s="105">
        <f t="shared" si="45"/>
        <v>0</v>
      </c>
      <c r="L154" s="105">
        <f t="shared" si="45"/>
        <v>0</v>
      </c>
      <c r="M154" s="105">
        <f>M14+M110</f>
        <v>25750</v>
      </c>
      <c r="N154" s="105">
        <f t="shared" si="45"/>
        <v>0</v>
      </c>
      <c r="O154" s="105">
        <f t="shared" si="45"/>
        <v>0</v>
      </c>
      <c r="P154" s="109">
        <f>P14+P110</f>
        <v>20169337</v>
      </c>
      <c r="Q154" s="105">
        <f>Q14+Q110</f>
        <v>0</v>
      </c>
    </row>
    <row r="155" spans="1:20" ht="22.5" customHeight="1">
      <c r="A155" s="818"/>
      <c r="B155" s="819"/>
      <c r="C155" s="108" t="s">
        <v>2</v>
      </c>
      <c r="D155" s="105">
        <f t="shared" si="44"/>
        <v>1862545595.4000001</v>
      </c>
      <c r="E155" s="105">
        <f>E15+E111</f>
        <v>1131735256</v>
      </c>
      <c r="F155" s="105">
        <f t="shared" ref="F155:P155" si="46">F153+F154</f>
        <v>22044732</v>
      </c>
      <c r="G155" s="105">
        <f t="shared" si="46"/>
        <v>451292412</v>
      </c>
      <c r="H155" s="105">
        <f t="shared" si="46"/>
        <v>77454500</v>
      </c>
      <c r="I155" s="105">
        <f t="shared" si="46"/>
        <v>49561537</v>
      </c>
      <c r="J155" s="105">
        <f t="shared" si="46"/>
        <v>7631208</v>
      </c>
      <c r="K155" s="105">
        <f t="shared" si="46"/>
        <v>0</v>
      </c>
      <c r="L155" s="105">
        <f t="shared" si="46"/>
        <v>460804</v>
      </c>
      <c r="M155" s="105">
        <f>M153+M154</f>
        <v>63960</v>
      </c>
      <c r="N155" s="105">
        <f t="shared" si="46"/>
        <v>58556802.399999999</v>
      </c>
      <c r="O155" s="105">
        <f t="shared" si="46"/>
        <v>29365436</v>
      </c>
      <c r="P155" s="109">
        <f t="shared" si="46"/>
        <v>34378948</v>
      </c>
      <c r="Q155" s="105">
        <f>Q153+Q154</f>
        <v>0</v>
      </c>
    </row>
    <row r="156" spans="1:20" ht="22.5" customHeight="1">
      <c r="A156" s="62" t="s">
        <v>93</v>
      </c>
      <c r="B156" s="34"/>
      <c r="C156" s="34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</row>
    <row r="157" spans="1:20" ht="15" customHeight="1">
      <c r="A157" s="35" t="s">
        <v>0</v>
      </c>
      <c r="B157" s="36" t="s">
        <v>101</v>
      </c>
      <c r="C157" s="37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1:20" ht="15" customHeight="1">
      <c r="A158" s="35" t="s">
        <v>1</v>
      </c>
      <c r="B158" s="36" t="s">
        <v>78</v>
      </c>
      <c r="C158" s="37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1:20" ht="15" customHeight="1">
      <c r="A159" s="35" t="s">
        <v>2</v>
      </c>
      <c r="B159" s="36" t="s">
        <v>79</v>
      </c>
      <c r="C159" s="37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1:20">
      <c r="D160" s="26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4:17">
      <c r="D161" s="26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4:17">
      <c r="D162" s="26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4:17">
      <c r="D163" s="26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4:17">
      <c r="D164" s="26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4:17">
      <c r="D165" s="26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4:17">
      <c r="D166" s="26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4:17">
      <c r="D167" s="26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</sheetData>
  <sheetProtection password="C25B" sheet="1" objects="1" scenarios="1"/>
  <mergeCells count="92">
    <mergeCell ref="A5:Q5"/>
    <mergeCell ref="A145:A147"/>
    <mergeCell ref="B145:B147"/>
    <mergeCell ref="A93:A95"/>
    <mergeCell ref="B93:B95"/>
    <mergeCell ref="A25:A27"/>
    <mergeCell ref="B117:B119"/>
    <mergeCell ref="A117:A119"/>
    <mergeCell ref="B81:B83"/>
    <mergeCell ref="B57:B59"/>
    <mergeCell ref="B65:B67"/>
    <mergeCell ref="B69:B71"/>
    <mergeCell ref="B73:B75"/>
    <mergeCell ref="A81:A83"/>
    <mergeCell ref="B77:B79"/>
    <mergeCell ref="A97:A99"/>
    <mergeCell ref="B97:B99"/>
    <mergeCell ref="B101:B103"/>
    <mergeCell ref="A57:A59"/>
    <mergeCell ref="A69:A71"/>
    <mergeCell ref="A73:A75"/>
    <mergeCell ref="B85:B87"/>
    <mergeCell ref="A65:A67"/>
    <mergeCell ref="A77:A79"/>
    <mergeCell ref="A61:A63"/>
    <mergeCell ref="B61:B63"/>
    <mergeCell ref="A113:A115"/>
    <mergeCell ref="A101:A103"/>
    <mergeCell ref="A109:A111"/>
    <mergeCell ref="B109:B111"/>
    <mergeCell ref="B113:B115"/>
    <mergeCell ref="A105:A107"/>
    <mergeCell ref="A153:B155"/>
    <mergeCell ref="A141:A143"/>
    <mergeCell ref="B141:B143"/>
    <mergeCell ref="B149:B151"/>
    <mergeCell ref="A149:A151"/>
    <mergeCell ref="A133:A135"/>
    <mergeCell ref="B133:B135"/>
    <mergeCell ref="A137:A139"/>
    <mergeCell ref="B137:B139"/>
    <mergeCell ref="B53:B55"/>
    <mergeCell ref="A53:A55"/>
    <mergeCell ref="A121:A123"/>
    <mergeCell ref="A125:A127"/>
    <mergeCell ref="B125:B127"/>
    <mergeCell ref="B129:B131"/>
    <mergeCell ref="A129:A131"/>
    <mergeCell ref="B121:B123"/>
    <mergeCell ref="B105:B107"/>
    <mergeCell ref="A85:A87"/>
    <mergeCell ref="A89:A91"/>
    <mergeCell ref="B89:B91"/>
    <mergeCell ref="A37:A39"/>
    <mergeCell ref="B37:B39"/>
    <mergeCell ref="A49:A51"/>
    <mergeCell ref="A45:A47"/>
    <mergeCell ref="A33:A35"/>
    <mergeCell ref="B33:B35"/>
    <mergeCell ref="A41:A43"/>
    <mergeCell ref="B41:B43"/>
    <mergeCell ref="B45:B47"/>
    <mergeCell ref="B49:B51"/>
    <mergeCell ref="A29:A31"/>
    <mergeCell ref="B29:B31"/>
    <mergeCell ref="B25:B27"/>
    <mergeCell ref="A17:A19"/>
    <mergeCell ref="B17:B19"/>
    <mergeCell ref="G9:G10"/>
    <mergeCell ref="Q9:Q10"/>
    <mergeCell ref="A21:A23"/>
    <mergeCell ref="B21:B23"/>
    <mergeCell ref="B13:B15"/>
    <mergeCell ref="A13:A15"/>
    <mergeCell ref="M9:M10"/>
    <mergeCell ref="C7:C10"/>
    <mergeCell ref="A4:P4"/>
    <mergeCell ref="A7:A10"/>
    <mergeCell ref="B7:B10"/>
    <mergeCell ref="D7:D10"/>
    <mergeCell ref="E7:E10"/>
    <mergeCell ref="L9:L10"/>
    <mergeCell ref="N9:N10"/>
    <mergeCell ref="O9:O10"/>
    <mergeCell ref="K9:K10"/>
    <mergeCell ref="F7:F10"/>
    <mergeCell ref="G7:Q7"/>
    <mergeCell ref="N8:Q8"/>
    <mergeCell ref="G8:M8"/>
    <mergeCell ref="H9:I9"/>
    <mergeCell ref="J9:J10"/>
    <mergeCell ref="P9:P10"/>
  </mergeCells>
  <phoneticPr fontId="0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59" orientation="landscape" r:id="rId1"/>
  <headerFooter alignWithMargins="0"/>
  <colBreaks count="1" manualBreakCount="1">
    <brk id="17" max="1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55"/>
  <sheetViews>
    <sheetView view="pageBreakPreview" topLeftCell="A29" zoomScale="118" zoomScaleNormal="100" zoomScaleSheetLayoutView="118" workbookViewId="0">
      <selection activeCell="C104" sqref="C104"/>
    </sheetView>
  </sheetViews>
  <sheetFormatPr defaultColWidth="9" defaultRowHeight="15"/>
  <cols>
    <col min="1" max="1" width="4.75" style="574" customWidth="1"/>
    <col min="2" max="2" width="8.5" style="574" customWidth="1"/>
    <col min="3" max="3" width="56.375" style="577" customWidth="1"/>
    <col min="4" max="4" width="12" style="577" customWidth="1"/>
    <col min="5" max="6" width="11.375" style="577" customWidth="1"/>
    <col min="7" max="8" width="12" style="577" customWidth="1"/>
    <col min="9" max="10" width="10.875" style="577" customWidth="1"/>
    <col min="11" max="11" width="10" style="577" customWidth="1"/>
    <col min="12" max="16384" width="9" style="577"/>
  </cols>
  <sheetData>
    <row r="1" spans="1:14" ht="12.75" customHeight="1">
      <c r="B1" s="575"/>
      <c r="C1" s="1182"/>
      <c r="D1" s="1182"/>
      <c r="E1" s="1182"/>
      <c r="F1" s="1182"/>
      <c r="G1" s="1182"/>
      <c r="H1" s="1182"/>
      <c r="I1" s="576" t="s">
        <v>1216</v>
      </c>
    </row>
    <row r="2" spans="1:14" ht="12.75" customHeight="1">
      <c r="B2" s="575"/>
      <c r="C2" s="1182"/>
      <c r="D2" s="1182"/>
      <c r="E2" s="1182"/>
      <c r="F2" s="1182"/>
      <c r="G2" s="1182"/>
      <c r="H2" s="1182"/>
      <c r="I2" s="576" t="s">
        <v>1143</v>
      </c>
    </row>
    <row r="3" spans="1:14" ht="12.75" customHeight="1">
      <c r="B3" s="575"/>
      <c r="C3" s="1182"/>
      <c r="D3" s="1182"/>
      <c r="E3" s="1182"/>
      <c r="F3" s="1182"/>
      <c r="G3" s="1182"/>
      <c r="H3" s="1182"/>
      <c r="I3" s="576" t="s">
        <v>1217</v>
      </c>
    </row>
    <row r="4" spans="1:14" ht="4.5" customHeight="1"/>
    <row r="5" spans="1:14" s="536" customFormat="1" ht="27.75" customHeight="1">
      <c r="A5" s="1183" t="s">
        <v>1144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</row>
    <row r="6" spans="1:14" s="536" customFormat="1" ht="16.5" customHeight="1">
      <c r="A6" s="735"/>
      <c r="B6" s="735"/>
      <c r="C6" s="735"/>
      <c r="D6" s="735"/>
      <c r="E6" s="735"/>
      <c r="F6" s="735"/>
      <c r="G6" s="735"/>
      <c r="H6" s="735"/>
      <c r="I6" s="735"/>
      <c r="J6" s="427" t="s">
        <v>35</v>
      </c>
      <c r="K6" s="735"/>
    </row>
    <row r="7" spans="1:14" ht="14.25" customHeight="1">
      <c r="A7" s="1184" t="s">
        <v>613</v>
      </c>
      <c r="B7" s="1186" t="s">
        <v>1145</v>
      </c>
      <c r="C7" s="1188" t="s">
        <v>1146</v>
      </c>
      <c r="D7" s="1190" t="s">
        <v>546</v>
      </c>
      <c r="E7" s="1191"/>
      <c r="F7" s="1191"/>
      <c r="G7" s="1192"/>
      <c r="H7" s="1193" t="s">
        <v>571</v>
      </c>
      <c r="I7" s="1193"/>
      <c r="J7" s="1193"/>
      <c r="K7" s="1194"/>
      <c r="L7" s="578"/>
      <c r="M7" s="578"/>
      <c r="N7" s="578"/>
    </row>
    <row r="8" spans="1:14" s="587" customFormat="1" ht="32.25" customHeight="1">
      <c r="A8" s="1185"/>
      <c r="B8" s="1187"/>
      <c r="C8" s="1189"/>
      <c r="D8" s="579" t="s">
        <v>1147</v>
      </c>
      <c r="E8" s="580" t="s">
        <v>1148</v>
      </c>
      <c r="F8" s="581" t="s">
        <v>1149</v>
      </c>
      <c r="G8" s="582" t="s">
        <v>1150</v>
      </c>
      <c r="H8" s="583" t="s">
        <v>1147</v>
      </c>
      <c r="I8" s="584" t="s">
        <v>1148</v>
      </c>
      <c r="J8" s="585" t="s">
        <v>1149</v>
      </c>
      <c r="K8" s="583" t="s">
        <v>1150</v>
      </c>
      <c r="L8" s="586"/>
      <c r="M8" s="586"/>
      <c r="N8" s="586"/>
    </row>
    <row r="9" spans="1:14" s="594" customFormat="1" ht="11.25" customHeight="1">
      <c r="A9" s="588">
        <v>1</v>
      </c>
      <c r="B9" s="589">
        <v>2</v>
      </c>
      <c r="C9" s="588">
        <v>3</v>
      </c>
      <c r="D9" s="590">
        <v>4</v>
      </c>
      <c r="E9" s="590">
        <v>5</v>
      </c>
      <c r="F9" s="591">
        <v>6</v>
      </c>
      <c r="G9" s="591">
        <v>7</v>
      </c>
      <c r="H9" s="592">
        <v>8</v>
      </c>
      <c r="I9" s="590">
        <v>9</v>
      </c>
      <c r="J9" s="591">
        <v>10</v>
      </c>
      <c r="K9" s="591">
        <v>11</v>
      </c>
      <c r="L9" s="593"/>
      <c r="M9" s="593"/>
      <c r="N9" s="593"/>
    </row>
    <row r="10" spans="1:14" s="599" customFormat="1" ht="18" hidden="1" customHeight="1">
      <c r="A10" s="595">
        <v>1</v>
      </c>
      <c r="B10" s="596"/>
      <c r="C10" s="597" t="s">
        <v>1151</v>
      </c>
      <c r="D10" s="598">
        <f>D11</f>
        <v>7500000</v>
      </c>
      <c r="E10" s="598">
        <f>E11</f>
        <v>0</v>
      </c>
      <c r="F10" s="598">
        <f>F11</f>
        <v>0</v>
      </c>
      <c r="G10" s="598">
        <f>D10+E10-F10</f>
        <v>7500000</v>
      </c>
      <c r="H10" s="598">
        <f>H14</f>
        <v>12500000</v>
      </c>
      <c r="I10" s="598">
        <f>I14</f>
        <v>0</v>
      </c>
      <c r="J10" s="598">
        <f>J14</f>
        <v>0</v>
      </c>
      <c r="K10" s="598">
        <f>H10+I10-J10</f>
        <v>12500000</v>
      </c>
    </row>
    <row r="11" spans="1:14" s="605" customFormat="1" ht="16.5" hidden="1" customHeight="1">
      <c r="A11" s="600"/>
      <c r="B11" s="601" t="s">
        <v>157</v>
      </c>
      <c r="C11" s="602" t="s">
        <v>1152</v>
      </c>
      <c r="D11" s="603">
        <f>D12+D13</f>
        <v>7500000</v>
      </c>
      <c r="E11" s="603">
        <f>SUM(E12:E13)</f>
        <v>0</v>
      </c>
      <c r="F11" s="603">
        <f>SUM(F12:F13)</f>
        <v>0</v>
      </c>
      <c r="G11" s="603">
        <f>D11+E11-F11</f>
        <v>7500000</v>
      </c>
      <c r="H11" s="604"/>
      <c r="I11" s="603"/>
      <c r="J11" s="603"/>
      <c r="K11" s="603"/>
    </row>
    <row r="12" spans="1:14" s="605" customFormat="1" ht="16.5" hidden="1" customHeight="1">
      <c r="A12" s="600"/>
      <c r="B12" s="606" t="s">
        <v>1153</v>
      </c>
      <c r="C12" s="607" t="s">
        <v>1154</v>
      </c>
      <c r="D12" s="608">
        <v>7490000</v>
      </c>
      <c r="E12" s="608">
        <v>0</v>
      </c>
      <c r="F12" s="608">
        <v>0</v>
      </c>
      <c r="G12" s="608">
        <f>D12+E12-F12</f>
        <v>7490000</v>
      </c>
      <c r="H12" s="609"/>
      <c r="I12" s="608"/>
      <c r="J12" s="608"/>
      <c r="K12" s="608"/>
    </row>
    <row r="13" spans="1:14" s="605" customFormat="1" ht="16.5" hidden="1" customHeight="1">
      <c r="A13" s="600"/>
      <c r="B13" s="610" t="s">
        <v>1155</v>
      </c>
      <c r="C13" s="611" t="s">
        <v>1156</v>
      </c>
      <c r="D13" s="612">
        <v>10000</v>
      </c>
      <c r="E13" s="612">
        <v>0</v>
      </c>
      <c r="F13" s="612">
        <v>0</v>
      </c>
      <c r="G13" s="608">
        <f>D13+E13-F13</f>
        <v>10000</v>
      </c>
      <c r="H13" s="613"/>
      <c r="I13" s="612"/>
      <c r="J13" s="612"/>
      <c r="K13" s="608"/>
    </row>
    <row r="14" spans="1:14" s="605" customFormat="1" ht="16.5" hidden="1" customHeight="1">
      <c r="A14" s="600"/>
      <c r="B14" s="601" t="s">
        <v>157</v>
      </c>
      <c r="C14" s="614" t="s">
        <v>977</v>
      </c>
      <c r="D14" s="604"/>
      <c r="E14" s="604"/>
      <c r="F14" s="604"/>
      <c r="G14" s="604"/>
      <c r="H14" s="603">
        <f>SUM(H15:H25)</f>
        <v>12500000</v>
      </c>
      <c r="I14" s="615">
        <f>SUM(I15:I25)</f>
        <v>0</v>
      </c>
      <c r="J14" s="615">
        <f>SUM(J15:J25)</f>
        <v>0</v>
      </c>
      <c r="K14" s="603">
        <f>H14+I14-J14</f>
        <v>12500000</v>
      </c>
    </row>
    <row r="15" spans="1:14" s="605" customFormat="1" ht="17.25" hidden="1" customHeight="1">
      <c r="A15" s="600"/>
      <c r="B15" s="616">
        <v>4010</v>
      </c>
      <c r="C15" s="607" t="s">
        <v>299</v>
      </c>
      <c r="D15" s="609"/>
      <c r="E15" s="609"/>
      <c r="F15" s="609"/>
      <c r="G15" s="609"/>
      <c r="H15" s="617">
        <v>235000</v>
      </c>
      <c r="I15" s="617">
        <v>0</v>
      </c>
      <c r="J15" s="617">
        <v>0</v>
      </c>
      <c r="K15" s="608">
        <f>H15+I15-J15</f>
        <v>235000</v>
      </c>
    </row>
    <row r="16" spans="1:14" s="605" customFormat="1" ht="17.25" hidden="1" customHeight="1">
      <c r="A16" s="600"/>
      <c r="B16" s="616">
        <v>4040</v>
      </c>
      <c r="C16" s="607" t="s">
        <v>300</v>
      </c>
      <c r="D16" s="609"/>
      <c r="E16" s="609"/>
      <c r="F16" s="609"/>
      <c r="G16" s="609"/>
      <c r="H16" s="617">
        <v>19975</v>
      </c>
      <c r="I16" s="617">
        <v>0</v>
      </c>
      <c r="J16" s="617">
        <v>0</v>
      </c>
      <c r="K16" s="608">
        <f>H16+I16-J16</f>
        <v>19975</v>
      </c>
    </row>
    <row r="17" spans="1:14" s="605" customFormat="1" ht="17.25" hidden="1" customHeight="1">
      <c r="A17" s="600"/>
      <c r="B17" s="616">
        <v>4110</v>
      </c>
      <c r="C17" s="618" t="s">
        <v>301</v>
      </c>
      <c r="D17" s="609"/>
      <c r="E17" s="609"/>
      <c r="F17" s="609"/>
      <c r="G17" s="609"/>
      <c r="H17" s="617">
        <v>43830</v>
      </c>
      <c r="I17" s="617">
        <v>0</v>
      </c>
      <c r="J17" s="617">
        <v>0</v>
      </c>
      <c r="K17" s="608">
        <f t="shared" ref="K17:K31" si="0">H17+I17-J17</f>
        <v>43830</v>
      </c>
    </row>
    <row r="18" spans="1:14" s="605" customFormat="1" ht="17.25" hidden="1" customHeight="1">
      <c r="A18" s="600"/>
      <c r="B18" s="616">
        <v>4120</v>
      </c>
      <c r="C18" s="619" t="s">
        <v>302</v>
      </c>
      <c r="D18" s="609"/>
      <c r="E18" s="609"/>
      <c r="F18" s="609"/>
      <c r="G18" s="609"/>
      <c r="H18" s="617">
        <v>6247</v>
      </c>
      <c r="I18" s="617">
        <v>0</v>
      </c>
      <c r="J18" s="617">
        <v>0</v>
      </c>
      <c r="K18" s="608">
        <f t="shared" si="0"/>
        <v>6247</v>
      </c>
    </row>
    <row r="19" spans="1:14" s="624" customFormat="1" ht="17.25" hidden="1" customHeight="1">
      <c r="A19" s="620"/>
      <c r="B19" s="621">
        <v>4210</v>
      </c>
      <c r="C19" s="622" t="s">
        <v>304</v>
      </c>
      <c r="D19" s="608"/>
      <c r="E19" s="608"/>
      <c r="F19" s="608"/>
      <c r="G19" s="608"/>
      <c r="H19" s="608">
        <v>60000</v>
      </c>
      <c r="I19" s="617">
        <v>0</v>
      </c>
      <c r="J19" s="617">
        <v>0</v>
      </c>
      <c r="K19" s="608">
        <f t="shared" si="0"/>
        <v>60000</v>
      </c>
      <c r="L19" s="623"/>
      <c r="M19" s="623"/>
      <c r="N19" s="623"/>
    </row>
    <row r="20" spans="1:14" s="624" customFormat="1" ht="17.25" hidden="1" customHeight="1">
      <c r="A20" s="620"/>
      <c r="B20" s="625">
        <v>4300</v>
      </c>
      <c r="C20" s="626" t="s">
        <v>306</v>
      </c>
      <c r="D20" s="612"/>
      <c r="E20" s="612"/>
      <c r="F20" s="612"/>
      <c r="G20" s="612"/>
      <c r="H20" s="612">
        <v>500</v>
      </c>
      <c r="I20" s="617">
        <v>0</v>
      </c>
      <c r="J20" s="617">
        <v>0</v>
      </c>
      <c r="K20" s="608">
        <f t="shared" si="0"/>
        <v>500</v>
      </c>
      <c r="L20" s="623"/>
      <c r="M20" s="623"/>
      <c r="N20" s="623"/>
    </row>
    <row r="21" spans="1:14" s="624" customFormat="1" ht="17.25" hidden="1" customHeight="1">
      <c r="A21" s="620"/>
      <c r="B21" s="625">
        <v>4610</v>
      </c>
      <c r="C21" s="627" t="s">
        <v>1157</v>
      </c>
      <c r="D21" s="612"/>
      <c r="E21" s="612"/>
      <c r="F21" s="612"/>
      <c r="G21" s="612"/>
      <c r="H21" s="612">
        <v>5000</v>
      </c>
      <c r="I21" s="617">
        <v>0</v>
      </c>
      <c r="J21" s="617">
        <v>0</v>
      </c>
      <c r="K21" s="608">
        <f t="shared" si="0"/>
        <v>5000</v>
      </c>
      <c r="L21" s="623"/>
      <c r="M21" s="623"/>
      <c r="N21" s="623"/>
    </row>
    <row r="22" spans="1:14" s="624" customFormat="1" ht="17.25" hidden="1" customHeight="1">
      <c r="A22" s="620"/>
      <c r="B22" s="625">
        <v>4700</v>
      </c>
      <c r="C22" s="627" t="s">
        <v>1158</v>
      </c>
      <c r="D22" s="612"/>
      <c r="E22" s="612"/>
      <c r="F22" s="612"/>
      <c r="G22" s="612"/>
      <c r="H22" s="612">
        <v>3000</v>
      </c>
      <c r="I22" s="617">
        <v>0</v>
      </c>
      <c r="J22" s="617">
        <v>0</v>
      </c>
      <c r="K22" s="608">
        <f t="shared" si="0"/>
        <v>3000</v>
      </c>
      <c r="L22" s="623"/>
      <c r="M22" s="623"/>
      <c r="N22" s="623"/>
    </row>
    <row r="23" spans="1:14" s="624" customFormat="1" ht="17.25" hidden="1" customHeight="1">
      <c r="A23" s="620"/>
      <c r="B23" s="625">
        <v>4710</v>
      </c>
      <c r="C23" s="622" t="s">
        <v>311</v>
      </c>
      <c r="D23" s="612"/>
      <c r="E23" s="612"/>
      <c r="F23" s="612"/>
      <c r="G23" s="612"/>
      <c r="H23" s="612">
        <v>0</v>
      </c>
      <c r="I23" s="617">
        <v>0</v>
      </c>
      <c r="J23" s="617">
        <v>0</v>
      </c>
      <c r="K23" s="608">
        <f t="shared" si="0"/>
        <v>0</v>
      </c>
      <c r="L23" s="623"/>
      <c r="M23" s="623"/>
      <c r="N23" s="623"/>
    </row>
    <row r="24" spans="1:14" s="605" customFormat="1" ht="48" hidden="1" customHeight="1">
      <c r="A24" s="600"/>
      <c r="B24" s="616">
        <v>6230</v>
      </c>
      <c r="C24" s="628" t="s">
        <v>1159</v>
      </c>
      <c r="D24" s="609"/>
      <c r="E24" s="609"/>
      <c r="F24" s="609"/>
      <c r="G24" s="609"/>
      <c r="H24" s="617">
        <v>250000</v>
      </c>
      <c r="I24" s="617">
        <v>0</v>
      </c>
      <c r="J24" s="617">
        <v>0</v>
      </c>
      <c r="K24" s="608">
        <f t="shared" si="0"/>
        <v>250000</v>
      </c>
    </row>
    <row r="25" spans="1:14" s="605" customFormat="1" ht="35.25" hidden="1" customHeight="1">
      <c r="A25" s="629"/>
      <c r="B25" s="616">
        <v>6610</v>
      </c>
      <c r="C25" s="630" t="s">
        <v>337</v>
      </c>
      <c r="D25" s="609"/>
      <c r="E25" s="609"/>
      <c r="F25" s="609"/>
      <c r="G25" s="609"/>
      <c r="H25" s="617">
        <v>11876448</v>
      </c>
      <c r="I25" s="617">
        <v>0</v>
      </c>
      <c r="J25" s="617">
        <v>0</v>
      </c>
      <c r="K25" s="608">
        <f t="shared" si="0"/>
        <v>11876448</v>
      </c>
    </row>
    <row r="26" spans="1:14" s="599" customFormat="1" ht="18.75" customHeight="1">
      <c r="A26" s="595">
        <v>2</v>
      </c>
      <c r="B26" s="631"/>
      <c r="C26" s="632" t="s">
        <v>1160</v>
      </c>
      <c r="D26" s="598">
        <f>D27</f>
        <v>6875000</v>
      </c>
      <c r="E26" s="598">
        <f>E27</f>
        <v>6875000</v>
      </c>
      <c r="F26" s="598">
        <f>F27</f>
        <v>6875000</v>
      </c>
      <c r="G26" s="598">
        <f>G27</f>
        <v>6875000</v>
      </c>
      <c r="H26" s="598">
        <f>H30</f>
        <v>6875000</v>
      </c>
      <c r="I26" s="598">
        <f t="shared" ref="I26:J26" si="1">I30</f>
        <v>0</v>
      </c>
      <c r="J26" s="598">
        <f t="shared" si="1"/>
        <v>0</v>
      </c>
      <c r="K26" s="598">
        <f t="shared" si="0"/>
        <v>6875000</v>
      </c>
    </row>
    <row r="27" spans="1:14" s="605" customFormat="1" ht="18.75" customHeight="1">
      <c r="A27" s="600"/>
      <c r="B27" s="633">
        <v>60001</v>
      </c>
      <c r="C27" s="634" t="s">
        <v>1161</v>
      </c>
      <c r="D27" s="603">
        <f>SUM(D28:D29)</f>
        <v>6875000</v>
      </c>
      <c r="E27" s="603">
        <f t="shared" ref="E27:G27" si="2">SUM(E28:E29)</f>
        <v>6875000</v>
      </c>
      <c r="F27" s="603">
        <f t="shared" si="2"/>
        <v>6875000</v>
      </c>
      <c r="G27" s="603">
        <f t="shared" si="2"/>
        <v>6875000</v>
      </c>
      <c r="H27" s="604"/>
      <c r="I27" s="603"/>
      <c r="J27" s="603"/>
      <c r="K27" s="603"/>
    </row>
    <row r="28" spans="1:14" s="605" customFormat="1" ht="46.5" customHeight="1">
      <c r="A28" s="600"/>
      <c r="B28" s="606" t="s">
        <v>1162</v>
      </c>
      <c r="C28" s="611" t="s">
        <v>105</v>
      </c>
      <c r="D28" s="612">
        <v>6875000</v>
      </c>
      <c r="E28" s="612">
        <v>0</v>
      </c>
      <c r="F28" s="612">
        <v>6875000</v>
      </c>
      <c r="G28" s="612">
        <f>D28+E28-F28</f>
        <v>0</v>
      </c>
      <c r="H28" s="635"/>
      <c r="I28" s="612"/>
      <c r="J28" s="612"/>
      <c r="K28" s="612"/>
    </row>
    <row r="29" spans="1:14" s="605" customFormat="1" ht="46.5" customHeight="1">
      <c r="A29" s="600"/>
      <c r="B29" s="636" t="s">
        <v>1163</v>
      </c>
      <c r="C29" s="637" t="s">
        <v>1164</v>
      </c>
      <c r="D29" s="638">
        <v>0</v>
      </c>
      <c r="E29" s="638">
        <v>6875000</v>
      </c>
      <c r="F29" s="638">
        <v>0</v>
      </c>
      <c r="G29" s="638">
        <f>D29+E29-F29</f>
        <v>6875000</v>
      </c>
      <c r="H29" s="639"/>
      <c r="I29" s="638"/>
      <c r="J29" s="638"/>
      <c r="K29" s="638"/>
    </row>
    <row r="30" spans="1:14" s="605" customFormat="1" ht="32.25" hidden="1" customHeight="1">
      <c r="A30" s="600"/>
      <c r="B30" s="640">
        <v>60001</v>
      </c>
      <c r="C30" s="641" t="s">
        <v>362</v>
      </c>
      <c r="D30" s="642"/>
      <c r="E30" s="642"/>
      <c r="F30" s="642"/>
      <c r="G30" s="603"/>
      <c r="H30" s="643">
        <f>H31</f>
        <v>6875000</v>
      </c>
      <c r="I30" s="642"/>
      <c r="J30" s="642"/>
      <c r="K30" s="603">
        <f t="shared" si="0"/>
        <v>6875000</v>
      </c>
    </row>
    <row r="31" spans="1:14" s="605" customFormat="1" ht="17.25" hidden="1" customHeight="1">
      <c r="A31" s="600"/>
      <c r="B31" s="644">
        <v>6060</v>
      </c>
      <c r="C31" s="622" t="s">
        <v>318</v>
      </c>
      <c r="D31" s="645"/>
      <c r="E31" s="645"/>
      <c r="F31" s="645"/>
      <c r="G31" s="608"/>
      <c r="H31" s="645">
        <v>6875000</v>
      </c>
      <c r="I31" s="645"/>
      <c r="J31" s="645"/>
      <c r="K31" s="608">
        <f t="shared" si="0"/>
        <v>6875000</v>
      </c>
    </row>
    <row r="32" spans="1:14" s="599" customFormat="1" ht="33" customHeight="1">
      <c r="A32" s="595">
        <v>3</v>
      </c>
      <c r="B32" s="646"/>
      <c r="C32" s="597" t="s">
        <v>1165</v>
      </c>
      <c r="D32" s="598">
        <f>D33</f>
        <v>6997221</v>
      </c>
      <c r="E32" s="598">
        <f>E33</f>
        <v>6997221</v>
      </c>
      <c r="F32" s="598">
        <f>F33</f>
        <v>6997221</v>
      </c>
      <c r="G32" s="598">
        <f>G33</f>
        <v>6997221</v>
      </c>
      <c r="H32" s="598">
        <f>H36+H38</f>
        <v>6997221</v>
      </c>
      <c r="I32" s="598">
        <f t="shared" ref="I32:K32" si="3">I36+I38</f>
        <v>0</v>
      </c>
      <c r="J32" s="598">
        <f t="shared" si="3"/>
        <v>0</v>
      </c>
      <c r="K32" s="598">
        <f t="shared" si="3"/>
        <v>6997221</v>
      </c>
    </row>
    <row r="33" spans="1:14" s="605" customFormat="1" ht="18.75" customHeight="1">
      <c r="A33" s="600"/>
      <c r="B33" s="601" t="s">
        <v>171</v>
      </c>
      <c r="C33" s="647" t="s">
        <v>1166</v>
      </c>
      <c r="D33" s="603">
        <f>D34+D35</f>
        <v>6997221</v>
      </c>
      <c r="E33" s="603">
        <f t="shared" ref="E33:G33" si="4">E34+E35</f>
        <v>6997221</v>
      </c>
      <c r="F33" s="603">
        <f t="shared" si="4"/>
        <v>6997221</v>
      </c>
      <c r="G33" s="603">
        <f t="shared" si="4"/>
        <v>6997221</v>
      </c>
      <c r="H33" s="604"/>
      <c r="I33" s="603"/>
      <c r="J33" s="603"/>
      <c r="K33" s="603"/>
    </row>
    <row r="34" spans="1:14" s="605" customFormat="1" ht="46.5" customHeight="1">
      <c r="A34" s="600"/>
      <c r="B34" s="606" t="s">
        <v>1163</v>
      </c>
      <c r="C34" s="648" t="s">
        <v>1164</v>
      </c>
      <c r="D34" s="608">
        <v>0</v>
      </c>
      <c r="E34" s="608">
        <f>6468868+528353</f>
        <v>6997221</v>
      </c>
      <c r="F34" s="608">
        <v>0</v>
      </c>
      <c r="G34" s="608">
        <f>D34+E34-F34</f>
        <v>6997221</v>
      </c>
      <c r="H34" s="617"/>
      <c r="I34" s="608"/>
      <c r="J34" s="608"/>
      <c r="K34" s="608"/>
    </row>
    <row r="35" spans="1:14" s="605" customFormat="1" ht="46.5" customHeight="1">
      <c r="A35" s="600"/>
      <c r="B35" s="649">
        <v>6350</v>
      </c>
      <c r="C35" s="650" t="s">
        <v>113</v>
      </c>
      <c r="D35" s="651">
        <v>6997221</v>
      </c>
      <c r="E35" s="651">
        <v>0</v>
      </c>
      <c r="F35" s="651">
        <f>6468868+528353</f>
        <v>6997221</v>
      </c>
      <c r="G35" s="652">
        <f>D35+E35-F35</f>
        <v>0</v>
      </c>
      <c r="H35" s="653"/>
      <c r="I35" s="651"/>
      <c r="J35" s="651"/>
      <c r="K35" s="652"/>
    </row>
    <row r="36" spans="1:14" s="605" customFormat="1" ht="32.25" hidden="1" customHeight="1">
      <c r="A36" s="600"/>
      <c r="B36" s="654" t="s">
        <v>171</v>
      </c>
      <c r="C36" s="655" t="s">
        <v>1167</v>
      </c>
      <c r="D36" s="642"/>
      <c r="E36" s="642"/>
      <c r="F36" s="642"/>
      <c r="G36" s="603"/>
      <c r="H36" s="643">
        <f>H37</f>
        <v>6468868</v>
      </c>
      <c r="I36" s="642"/>
      <c r="J36" s="642"/>
      <c r="K36" s="603">
        <f t="shared" ref="K36:K40" si="5">H36+I36-J36</f>
        <v>6468868</v>
      </c>
    </row>
    <row r="37" spans="1:14" s="605" customFormat="1" ht="17.25" hidden="1" customHeight="1">
      <c r="A37" s="600"/>
      <c r="B37" s="656">
        <v>6050</v>
      </c>
      <c r="C37" s="657" t="s">
        <v>312</v>
      </c>
      <c r="D37" s="645"/>
      <c r="E37" s="645"/>
      <c r="F37" s="645"/>
      <c r="G37" s="612"/>
      <c r="H37" s="645">
        <v>6468868</v>
      </c>
      <c r="I37" s="645"/>
      <c r="J37" s="645"/>
      <c r="K37" s="612">
        <f t="shared" si="5"/>
        <v>6468868</v>
      </c>
    </row>
    <row r="38" spans="1:14" s="605" customFormat="1" ht="17.25" hidden="1" customHeight="1">
      <c r="A38" s="600"/>
      <c r="B38" s="654" t="s">
        <v>171</v>
      </c>
      <c r="C38" s="658" t="s">
        <v>484</v>
      </c>
      <c r="D38" s="659"/>
      <c r="E38" s="659"/>
      <c r="F38" s="659"/>
      <c r="G38" s="659"/>
      <c r="H38" s="643">
        <f>H39</f>
        <v>528353</v>
      </c>
      <c r="I38" s="642"/>
      <c r="J38" s="642"/>
      <c r="K38" s="603">
        <f t="shared" si="5"/>
        <v>528353</v>
      </c>
    </row>
    <row r="39" spans="1:14" s="605" customFormat="1" ht="17.25" hidden="1" customHeight="1">
      <c r="A39" s="600"/>
      <c r="B39" s="656">
        <v>6050</v>
      </c>
      <c r="C39" s="657" t="s">
        <v>312</v>
      </c>
      <c r="D39" s="645"/>
      <c r="E39" s="645"/>
      <c r="F39" s="645"/>
      <c r="G39" s="645"/>
      <c r="H39" s="645">
        <v>528353</v>
      </c>
      <c r="I39" s="645"/>
      <c r="J39" s="645"/>
      <c r="K39" s="612">
        <f t="shared" si="5"/>
        <v>528353</v>
      </c>
    </row>
    <row r="40" spans="1:14" s="599" customFormat="1" ht="36" hidden="1" customHeight="1">
      <c r="A40" s="595">
        <v>4</v>
      </c>
      <c r="B40" s="646"/>
      <c r="C40" s="660" t="s">
        <v>1168</v>
      </c>
      <c r="D40" s="598">
        <f>D41</f>
        <v>870000</v>
      </c>
      <c r="E40" s="598"/>
      <c r="F40" s="598"/>
      <c r="G40" s="598">
        <f>G41</f>
        <v>870000</v>
      </c>
      <c r="H40" s="598">
        <f>H43+H48+H50+H52+H54+H59+H61</f>
        <v>2582800</v>
      </c>
      <c r="I40" s="598">
        <f t="shared" ref="I40:J40" si="6">I43+I48+I50+I52+I54+I59+I61</f>
        <v>0</v>
      </c>
      <c r="J40" s="598">
        <f t="shared" si="6"/>
        <v>0</v>
      </c>
      <c r="K40" s="598">
        <f t="shared" si="5"/>
        <v>2582800</v>
      </c>
    </row>
    <row r="41" spans="1:14" ht="17.25" hidden="1" customHeight="1">
      <c r="A41" s="600"/>
      <c r="B41" s="661">
        <v>75618</v>
      </c>
      <c r="C41" s="662" t="s">
        <v>1169</v>
      </c>
      <c r="D41" s="603">
        <f>D42</f>
        <v>870000</v>
      </c>
      <c r="E41" s="603"/>
      <c r="F41" s="603"/>
      <c r="G41" s="603">
        <f>D41+E41-F41</f>
        <v>870000</v>
      </c>
      <c r="H41" s="663"/>
      <c r="I41" s="603"/>
      <c r="J41" s="603"/>
      <c r="K41" s="603"/>
      <c r="L41" s="664"/>
      <c r="M41" s="664"/>
      <c r="N41" s="664"/>
    </row>
    <row r="42" spans="1:14" s="669" customFormat="1" ht="17.25" hidden="1" customHeight="1">
      <c r="A42" s="620"/>
      <c r="B42" s="665" t="s">
        <v>1170</v>
      </c>
      <c r="C42" s="666" t="s">
        <v>1171</v>
      </c>
      <c r="D42" s="638">
        <v>870000</v>
      </c>
      <c r="E42" s="638"/>
      <c r="F42" s="638"/>
      <c r="G42" s="608">
        <f>D42+E42-F42</f>
        <v>870000</v>
      </c>
      <c r="H42" s="667"/>
      <c r="I42" s="638"/>
      <c r="J42" s="638"/>
      <c r="K42" s="608"/>
      <c r="L42" s="668"/>
      <c r="M42" s="668"/>
      <c r="N42" s="668"/>
    </row>
    <row r="43" spans="1:14" ht="17.25" hidden="1" customHeight="1">
      <c r="A43" s="600"/>
      <c r="B43" s="604">
        <v>85153</v>
      </c>
      <c r="C43" s="662" t="s">
        <v>1172</v>
      </c>
      <c r="D43" s="603"/>
      <c r="E43" s="603"/>
      <c r="F43" s="603"/>
      <c r="G43" s="603"/>
      <c r="H43" s="603">
        <f>SUM(H44:H47)</f>
        <v>130000</v>
      </c>
      <c r="I43" s="603">
        <f t="shared" ref="I43:J43" si="7">SUM(I44:I47)</f>
        <v>0</v>
      </c>
      <c r="J43" s="603">
        <f t="shared" si="7"/>
        <v>0</v>
      </c>
      <c r="K43" s="603">
        <f t="shared" ref="K43:K62" si="8">H43+I43-J43</f>
        <v>130000</v>
      </c>
      <c r="L43" s="664"/>
      <c r="M43" s="664"/>
      <c r="N43" s="664"/>
    </row>
    <row r="44" spans="1:14" s="624" customFormat="1" ht="17.25" hidden="1" customHeight="1">
      <c r="A44" s="620"/>
      <c r="B44" s="621">
        <v>4170</v>
      </c>
      <c r="C44" s="622" t="s">
        <v>303</v>
      </c>
      <c r="D44" s="608"/>
      <c r="E44" s="608"/>
      <c r="F44" s="608"/>
      <c r="G44" s="608"/>
      <c r="H44" s="608">
        <v>14000</v>
      </c>
      <c r="I44" s="608"/>
      <c r="J44" s="608"/>
      <c r="K44" s="608">
        <f t="shared" si="8"/>
        <v>14000</v>
      </c>
      <c r="L44" s="623"/>
      <c r="M44" s="623"/>
      <c r="N44" s="623"/>
    </row>
    <row r="45" spans="1:14" s="624" customFormat="1" ht="17.25" hidden="1" customHeight="1">
      <c r="A45" s="620"/>
      <c r="B45" s="621">
        <v>4190</v>
      </c>
      <c r="C45" s="622" t="s">
        <v>1173</v>
      </c>
      <c r="D45" s="608"/>
      <c r="E45" s="608"/>
      <c r="F45" s="608"/>
      <c r="G45" s="608"/>
      <c r="H45" s="608">
        <v>11000</v>
      </c>
      <c r="I45" s="608"/>
      <c r="J45" s="608"/>
      <c r="K45" s="608">
        <f t="shared" si="8"/>
        <v>11000</v>
      </c>
      <c r="L45" s="623"/>
      <c r="M45" s="623"/>
      <c r="N45" s="623"/>
    </row>
    <row r="46" spans="1:14" s="624" customFormat="1" ht="17.25" hidden="1" customHeight="1">
      <c r="A46" s="620"/>
      <c r="B46" s="621">
        <v>4210</v>
      </c>
      <c r="C46" s="622" t="s">
        <v>304</v>
      </c>
      <c r="D46" s="608"/>
      <c r="E46" s="608"/>
      <c r="F46" s="608"/>
      <c r="G46" s="608"/>
      <c r="H46" s="608">
        <v>7000</v>
      </c>
      <c r="I46" s="608"/>
      <c r="J46" s="608"/>
      <c r="K46" s="670">
        <f t="shared" si="8"/>
        <v>7000</v>
      </c>
      <c r="L46" s="623"/>
      <c r="M46" s="623"/>
      <c r="N46" s="623"/>
    </row>
    <row r="47" spans="1:14" s="624" customFormat="1" ht="17.25" hidden="1" customHeight="1">
      <c r="A47" s="620"/>
      <c r="B47" s="625">
        <v>4300</v>
      </c>
      <c r="C47" s="626" t="s">
        <v>306</v>
      </c>
      <c r="D47" s="612"/>
      <c r="E47" s="612"/>
      <c r="F47" s="612"/>
      <c r="G47" s="612"/>
      <c r="H47" s="612">
        <v>98000</v>
      </c>
      <c r="I47" s="612"/>
      <c r="J47" s="612"/>
      <c r="K47" s="608">
        <f t="shared" si="8"/>
        <v>98000</v>
      </c>
      <c r="L47" s="623"/>
      <c r="M47" s="623"/>
      <c r="N47" s="623"/>
    </row>
    <row r="48" spans="1:14" ht="17.25" hidden="1" customHeight="1">
      <c r="A48" s="600"/>
      <c r="B48" s="604">
        <v>85153</v>
      </c>
      <c r="C48" s="662" t="s">
        <v>1174</v>
      </c>
      <c r="D48" s="603"/>
      <c r="E48" s="603"/>
      <c r="F48" s="603"/>
      <c r="G48" s="603"/>
      <c r="H48" s="603">
        <f>H49</f>
        <v>350000</v>
      </c>
      <c r="I48" s="603">
        <f t="shared" ref="I48:J48" si="9">I49</f>
        <v>0</v>
      </c>
      <c r="J48" s="603">
        <f t="shared" si="9"/>
        <v>0</v>
      </c>
      <c r="K48" s="603">
        <f t="shared" si="8"/>
        <v>350000</v>
      </c>
      <c r="L48" s="664"/>
      <c r="M48" s="664"/>
      <c r="N48" s="664"/>
    </row>
    <row r="49" spans="1:14" s="669" customFormat="1" ht="48" hidden="1" customHeight="1">
      <c r="A49" s="620"/>
      <c r="B49" s="671">
        <v>2360</v>
      </c>
      <c r="C49" s="666" t="s">
        <v>1175</v>
      </c>
      <c r="D49" s="638"/>
      <c r="E49" s="638"/>
      <c r="F49" s="638"/>
      <c r="G49" s="608"/>
      <c r="H49" s="638">
        <v>350000</v>
      </c>
      <c r="I49" s="638"/>
      <c r="J49" s="638"/>
      <c r="K49" s="608">
        <f t="shared" si="8"/>
        <v>350000</v>
      </c>
      <c r="L49" s="668"/>
      <c r="M49" s="668"/>
      <c r="N49" s="668"/>
    </row>
    <row r="50" spans="1:14" ht="30" hidden="1" customHeight="1">
      <c r="A50" s="600"/>
      <c r="B50" s="604">
        <v>85154</v>
      </c>
      <c r="C50" s="662" t="s">
        <v>1176</v>
      </c>
      <c r="D50" s="603"/>
      <c r="E50" s="603"/>
      <c r="F50" s="603"/>
      <c r="G50" s="603"/>
      <c r="H50" s="603">
        <f>H51</f>
        <v>70000</v>
      </c>
      <c r="I50" s="603">
        <f t="shared" ref="I50:J50" si="10">I51</f>
        <v>0</v>
      </c>
      <c r="J50" s="603">
        <f t="shared" si="10"/>
        <v>0</v>
      </c>
      <c r="K50" s="603">
        <f t="shared" si="8"/>
        <v>70000</v>
      </c>
      <c r="L50" s="664"/>
      <c r="M50" s="664"/>
      <c r="N50" s="664"/>
    </row>
    <row r="51" spans="1:14" ht="48.75" hidden="1" customHeight="1">
      <c r="A51" s="672"/>
      <c r="B51" s="671">
        <v>2360</v>
      </c>
      <c r="C51" s="666" t="s">
        <v>1175</v>
      </c>
      <c r="D51" s="673"/>
      <c r="E51" s="673"/>
      <c r="F51" s="673"/>
      <c r="G51" s="673"/>
      <c r="H51" s="638">
        <v>70000</v>
      </c>
      <c r="I51" s="673"/>
      <c r="J51" s="673"/>
      <c r="K51" s="608">
        <f t="shared" si="8"/>
        <v>70000</v>
      </c>
      <c r="L51" s="664"/>
      <c r="M51" s="664"/>
      <c r="N51" s="664"/>
    </row>
    <row r="52" spans="1:14" ht="20.25" hidden="1" customHeight="1">
      <c r="A52" s="600"/>
      <c r="B52" s="604">
        <v>85154</v>
      </c>
      <c r="C52" s="662" t="s">
        <v>1177</v>
      </c>
      <c r="D52" s="603"/>
      <c r="E52" s="603"/>
      <c r="F52" s="603"/>
      <c r="G52" s="603"/>
      <c r="H52" s="603">
        <f>H53</f>
        <v>260000</v>
      </c>
      <c r="I52" s="603">
        <f t="shared" ref="I52:J52" si="11">I53</f>
        <v>0</v>
      </c>
      <c r="J52" s="603">
        <f t="shared" si="11"/>
        <v>0</v>
      </c>
      <c r="K52" s="603">
        <f t="shared" si="8"/>
        <v>260000</v>
      </c>
      <c r="L52" s="664"/>
      <c r="M52" s="664"/>
      <c r="N52" s="664"/>
    </row>
    <row r="53" spans="1:14" ht="66.75" hidden="1" customHeight="1">
      <c r="A53" s="674"/>
      <c r="B53" s="671">
        <v>2360</v>
      </c>
      <c r="C53" s="666" t="s">
        <v>1175</v>
      </c>
      <c r="D53" s="673"/>
      <c r="E53" s="673"/>
      <c r="F53" s="673"/>
      <c r="G53" s="673"/>
      <c r="H53" s="638">
        <v>260000</v>
      </c>
      <c r="I53" s="673"/>
      <c r="J53" s="673"/>
      <c r="K53" s="608">
        <f t="shared" si="8"/>
        <v>260000</v>
      </c>
      <c r="L53" s="664"/>
      <c r="M53" s="664"/>
      <c r="N53" s="664"/>
    </row>
    <row r="54" spans="1:14" ht="16.5" hidden="1" customHeight="1">
      <c r="A54" s="675"/>
      <c r="B54" s="604">
        <v>85154</v>
      </c>
      <c r="C54" s="662" t="s">
        <v>1004</v>
      </c>
      <c r="D54" s="603"/>
      <c r="E54" s="603"/>
      <c r="F54" s="603"/>
      <c r="G54" s="603"/>
      <c r="H54" s="603">
        <f>SUM(H55:H58)</f>
        <v>155000</v>
      </c>
      <c r="I54" s="603">
        <f t="shared" ref="I54:J54" si="12">SUM(I55:I58)</f>
        <v>0</v>
      </c>
      <c r="J54" s="603">
        <f t="shared" si="12"/>
        <v>0</v>
      </c>
      <c r="K54" s="603">
        <f t="shared" si="8"/>
        <v>155000</v>
      </c>
      <c r="L54" s="664"/>
      <c r="M54" s="664"/>
      <c r="N54" s="664"/>
    </row>
    <row r="55" spans="1:14" ht="33.75" hidden="1" customHeight="1">
      <c r="A55" s="600"/>
      <c r="B55" s="621">
        <v>2800</v>
      </c>
      <c r="C55" s="676" t="s">
        <v>321</v>
      </c>
      <c r="D55" s="677"/>
      <c r="E55" s="677"/>
      <c r="F55" s="677"/>
      <c r="G55" s="677"/>
      <c r="H55" s="608">
        <v>30000</v>
      </c>
      <c r="I55" s="677"/>
      <c r="J55" s="677"/>
      <c r="K55" s="608">
        <f t="shared" si="8"/>
        <v>30000</v>
      </c>
      <c r="L55" s="664"/>
      <c r="M55" s="664"/>
      <c r="N55" s="664"/>
    </row>
    <row r="56" spans="1:14" ht="15" hidden="1" customHeight="1">
      <c r="A56" s="600"/>
      <c r="B56" s="621">
        <v>4170</v>
      </c>
      <c r="C56" s="676" t="s">
        <v>303</v>
      </c>
      <c r="D56" s="677"/>
      <c r="E56" s="677"/>
      <c r="F56" s="677"/>
      <c r="G56" s="677"/>
      <c r="H56" s="608">
        <v>3000</v>
      </c>
      <c r="I56" s="677"/>
      <c r="J56" s="677"/>
      <c r="K56" s="608">
        <f t="shared" si="8"/>
        <v>3000</v>
      </c>
      <c r="L56" s="664"/>
      <c r="M56" s="664"/>
      <c r="N56" s="664"/>
    </row>
    <row r="57" spans="1:14" ht="15" hidden="1" customHeight="1">
      <c r="A57" s="600"/>
      <c r="B57" s="621">
        <v>4210</v>
      </c>
      <c r="C57" s="676" t="s">
        <v>304</v>
      </c>
      <c r="D57" s="677"/>
      <c r="E57" s="677"/>
      <c r="F57" s="677"/>
      <c r="G57" s="677"/>
      <c r="H57" s="608">
        <v>4000</v>
      </c>
      <c r="I57" s="677"/>
      <c r="J57" s="677"/>
      <c r="K57" s="608">
        <f t="shared" si="8"/>
        <v>4000</v>
      </c>
      <c r="L57" s="664"/>
      <c r="M57" s="664"/>
      <c r="N57" s="664"/>
    </row>
    <row r="58" spans="1:14" ht="15" hidden="1" customHeight="1">
      <c r="A58" s="600"/>
      <c r="B58" s="671">
        <v>4300</v>
      </c>
      <c r="C58" s="666" t="s">
        <v>306</v>
      </c>
      <c r="D58" s="673"/>
      <c r="E58" s="673"/>
      <c r="F58" s="673"/>
      <c r="G58" s="673"/>
      <c r="H58" s="638">
        <v>118000</v>
      </c>
      <c r="I58" s="673"/>
      <c r="J58" s="673"/>
      <c r="K58" s="612">
        <f t="shared" si="8"/>
        <v>118000</v>
      </c>
      <c r="L58" s="664"/>
      <c r="M58" s="664"/>
      <c r="N58" s="664"/>
    </row>
    <row r="59" spans="1:14" ht="15" hidden="1" customHeight="1">
      <c r="A59" s="672"/>
      <c r="B59" s="604">
        <v>85154</v>
      </c>
      <c r="C59" s="662" t="s">
        <v>1178</v>
      </c>
      <c r="D59" s="678"/>
      <c r="E59" s="678"/>
      <c r="F59" s="678"/>
      <c r="G59" s="678"/>
      <c r="H59" s="603">
        <f>H60</f>
        <v>1497800</v>
      </c>
      <c r="I59" s="603">
        <f t="shared" ref="I59:J61" si="13">I60</f>
        <v>0</v>
      </c>
      <c r="J59" s="603">
        <f t="shared" si="13"/>
        <v>0</v>
      </c>
      <c r="K59" s="603">
        <f t="shared" si="8"/>
        <v>1497800</v>
      </c>
      <c r="L59" s="664"/>
      <c r="M59" s="664"/>
      <c r="N59" s="664"/>
    </row>
    <row r="60" spans="1:14" ht="15" hidden="1" customHeight="1">
      <c r="A60" s="600"/>
      <c r="B60" s="621">
        <v>6220</v>
      </c>
      <c r="C60" s="676" t="s">
        <v>320</v>
      </c>
      <c r="D60" s="673"/>
      <c r="E60" s="673"/>
      <c r="F60" s="673"/>
      <c r="G60" s="673"/>
      <c r="H60" s="638">
        <v>1497800</v>
      </c>
      <c r="I60" s="673"/>
      <c r="J60" s="673"/>
      <c r="K60" s="608">
        <f t="shared" si="8"/>
        <v>1497800</v>
      </c>
      <c r="L60" s="664"/>
      <c r="M60" s="664"/>
      <c r="N60" s="664"/>
    </row>
    <row r="61" spans="1:14" ht="15" hidden="1" customHeight="1">
      <c r="A61" s="600"/>
      <c r="B61" s="604">
        <v>85154</v>
      </c>
      <c r="C61" s="662" t="s">
        <v>1179</v>
      </c>
      <c r="D61" s="642"/>
      <c r="E61" s="642"/>
      <c r="F61" s="642"/>
      <c r="G61" s="642"/>
      <c r="H61" s="603">
        <f>H62</f>
        <v>120000</v>
      </c>
      <c r="I61" s="603">
        <f t="shared" si="13"/>
        <v>0</v>
      </c>
      <c r="J61" s="603">
        <f t="shared" si="13"/>
        <v>0</v>
      </c>
      <c r="K61" s="603">
        <f t="shared" si="8"/>
        <v>120000</v>
      </c>
      <c r="L61" s="664"/>
      <c r="M61" s="664"/>
      <c r="N61" s="664"/>
    </row>
    <row r="62" spans="1:14" ht="15" hidden="1" customHeight="1">
      <c r="A62" s="600"/>
      <c r="B62" s="621">
        <v>6220</v>
      </c>
      <c r="C62" s="676" t="s">
        <v>320</v>
      </c>
      <c r="D62" s="673"/>
      <c r="E62" s="673"/>
      <c r="F62" s="673"/>
      <c r="G62" s="673"/>
      <c r="H62" s="638">
        <v>120000</v>
      </c>
      <c r="I62" s="673"/>
      <c r="J62" s="673"/>
      <c r="K62" s="608">
        <f t="shared" si="8"/>
        <v>120000</v>
      </c>
      <c r="L62" s="664"/>
      <c r="M62" s="664"/>
      <c r="N62" s="664"/>
    </row>
    <row r="63" spans="1:14" s="599" customFormat="1" ht="33" hidden="1" customHeight="1">
      <c r="A63" s="595">
        <v>5</v>
      </c>
      <c r="B63" s="679"/>
      <c r="C63" s="597" t="s">
        <v>1180</v>
      </c>
      <c r="D63" s="680">
        <f>D64</f>
        <v>391750</v>
      </c>
      <c r="E63" s="680">
        <v>0</v>
      </c>
      <c r="F63" s="680">
        <v>0</v>
      </c>
      <c r="G63" s="598">
        <f>G64</f>
        <v>391750</v>
      </c>
      <c r="H63" s="680">
        <f t="shared" ref="H63" si="14">SUM(H64:H66)</f>
        <v>391750</v>
      </c>
      <c r="I63" s="680">
        <f>I66</f>
        <v>0</v>
      </c>
      <c r="J63" s="680">
        <f>J66</f>
        <v>0</v>
      </c>
      <c r="K63" s="598">
        <f>H63+I63-J63</f>
        <v>391750</v>
      </c>
      <c r="L63" s="681"/>
      <c r="M63" s="681"/>
      <c r="N63" s="681"/>
    </row>
    <row r="64" spans="1:14" ht="17.25" hidden="1" customHeight="1">
      <c r="A64" s="600"/>
      <c r="B64" s="640">
        <v>85324</v>
      </c>
      <c r="C64" s="682" t="s">
        <v>1181</v>
      </c>
      <c r="D64" s="642">
        <f>D65</f>
        <v>391750</v>
      </c>
      <c r="E64" s="642"/>
      <c r="F64" s="642"/>
      <c r="G64" s="603">
        <f>D64+E64-F64</f>
        <v>391750</v>
      </c>
      <c r="H64" s="642"/>
      <c r="I64" s="642"/>
      <c r="J64" s="642"/>
      <c r="K64" s="603"/>
      <c r="L64" s="664"/>
      <c r="M64" s="664"/>
      <c r="N64" s="664"/>
    </row>
    <row r="65" spans="1:14" ht="17.25" hidden="1" customHeight="1">
      <c r="A65" s="600"/>
      <c r="B65" s="610" t="s">
        <v>126</v>
      </c>
      <c r="C65" s="683" t="s">
        <v>123</v>
      </c>
      <c r="D65" s="612">
        <v>391750</v>
      </c>
      <c r="E65" s="612"/>
      <c r="F65" s="612"/>
      <c r="G65" s="612">
        <f>D65+E65-F65</f>
        <v>391750</v>
      </c>
      <c r="H65" s="684"/>
      <c r="I65" s="612"/>
      <c r="J65" s="612"/>
      <c r="K65" s="612"/>
      <c r="L65" s="664"/>
      <c r="M65" s="664"/>
      <c r="N65" s="664"/>
    </row>
    <row r="66" spans="1:14" ht="17.25" hidden="1" customHeight="1">
      <c r="A66" s="600"/>
      <c r="B66" s="640">
        <v>85324</v>
      </c>
      <c r="C66" s="682" t="s">
        <v>1182</v>
      </c>
      <c r="D66" s="642"/>
      <c r="E66" s="642"/>
      <c r="F66" s="642"/>
      <c r="G66" s="642"/>
      <c r="H66" s="642">
        <f>SUM(H67:H76)</f>
        <v>391750</v>
      </c>
      <c r="I66" s="642">
        <f>SUM(I67:I76)</f>
        <v>0</v>
      </c>
      <c r="J66" s="642">
        <f>SUM(J67:J76)</f>
        <v>0</v>
      </c>
      <c r="K66" s="642">
        <f>H66+I66-J66</f>
        <v>391750</v>
      </c>
      <c r="L66" s="664"/>
      <c r="M66" s="664"/>
      <c r="N66" s="664"/>
    </row>
    <row r="67" spans="1:14" ht="17.25" hidden="1" customHeight="1">
      <c r="A67" s="600"/>
      <c r="B67" s="621">
        <v>4010</v>
      </c>
      <c r="C67" s="685" t="s">
        <v>299</v>
      </c>
      <c r="D67" s="677"/>
      <c r="E67" s="677"/>
      <c r="F67" s="677"/>
      <c r="G67" s="677"/>
      <c r="H67" s="608">
        <v>240513</v>
      </c>
      <c r="I67" s="677">
        <v>0</v>
      </c>
      <c r="J67" s="677">
        <v>0</v>
      </c>
      <c r="K67" s="608">
        <f>H67+I67-J67</f>
        <v>240513</v>
      </c>
      <c r="L67" s="664"/>
      <c r="M67" s="664"/>
      <c r="N67" s="664"/>
    </row>
    <row r="68" spans="1:14" ht="17.25" hidden="1" customHeight="1">
      <c r="A68" s="600"/>
      <c r="B68" s="621">
        <v>4040</v>
      </c>
      <c r="C68" s="685" t="s">
        <v>300</v>
      </c>
      <c r="D68" s="677"/>
      <c r="E68" s="677"/>
      <c r="F68" s="677"/>
      <c r="G68" s="677"/>
      <c r="H68" s="608">
        <v>40000</v>
      </c>
      <c r="I68" s="677">
        <v>0</v>
      </c>
      <c r="J68" s="677">
        <v>0</v>
      </c>
      <c r="K68" s="608">
        <f t="shared" ref="K68:K76" si="15">H68+I68-J68</f>
        <v>40000</v>
      </c>
      <c r="L68" s="664"/>
      <c r="M68" s="664"/>
      <c r="N68" s="664"/>
    </row>
    <row r="69" spans="1:14" ht="17.25" hidden="1" customHeight="1">
      <c r="A69" s="600"/>
      <c r="B69" s="621">
        <v>4110</v>
      </c>
      <c r="C69" s="685" t="s">
        <v>301</v>
      </c>
      <c r="D69" s="677"/>
      <c r="E69" s="677"/>
      <c r="F69" s="677"/>
      <c r="G69" s="677"/>
      <c r="H69" s="608">
        <v>41344</v>
      </c>
      <c r="I69" s="677"/>
      <c r="J69" s="677"/>
      <c r="K69" s="608">
        <f t="shared" si="15"/>
        <v>41344</v>
      </c>
      <c r="L69" s="664"/>
      <c r="M69" s="664"/>
      <c r="N69" s="664"/>
    </row>
    <row r="70" spans="1:14" ht="17.25" hidden="1" customHeight="1">
      <c r="A70" s="600"/>
      <c r="B70" s="621">
        <v>4120</v>
      </c>
      <c r="C70" s="622" t="s">
        <v>302</v>
      </c>
      <c r="D70" s="677"/>
      <c r="E70" s="677"/>
      <c r="F70" s="677"/>
      <c r="G70" s="677"/>
      <c r="H70" s="608">
        <v>5893</v>
      </c>
      <c r="I70" s="677"/>
      <c r="J70" s="677"/>
      <c r="K70" s="608">
        <f t="shared" si="15"/>
        <v>5893</v>
      </c>
      <c r="L70" s="664"/>
      <c r="M70" s="664"/>
      <c r="N70" s="664"/>
    </row>
    <row r="71" spans="1:14" ht="17.25" hidden="1" customHeight="1">
      <c r="A71" s="600"/>
      <c r="B71" s="621">
        <v>4210</v>
      </c>
      <c r="C71" s="685" t="s">
        <v>304</v>
      </c>
      <c r="D71" s="677"/>
      <c r="E71" s="677"/>
      <c r="F71" s="677"/>
      <c r="G71" s="677"/>
      <c r="H71" s="608">
        <v>50000</v>
      </c>
      <c r="I71" s="677"/>
      <c r="J71" s="677"/>
      <c r="K71" s="608">
        <f t="shared" si="15"/>
        <v>50000</v>
      </c>
      <c r="L71" s="664"/>
      <c r="M71" s="664"/>
      <c r="N71" s="664"/>
    </row>
    <row r="72" spans="1:14" ht="17.25" hidden="1" customHeight="1">
      <c r="A72" s="600"/>
      <c r="B72" s="621">
        <v>4220</v>
      </c>
      <c r="C72" s="685" t="s">
        <v>305</v>
      </c>
      <c r="D72" s="677"/>
      <c r="E72" s="677"/>
      <c r="F72" s="677"/>
      <c r="G72" s="677"/>
      <c r="H72" s="608">
        <v>2000</v>
      </c>
      <c r="I72" s="677"/>
      <c r="J72" s="677"/>
      <c r="K72" s="608">
        <f t="shared" si="15"/>
        <v>2000</v>
      </c>
      <c r="L72" s="664"/>
      <c r="M72" s="664"/>
      <c r="N72" s="664"/>
    </row>
    <row r="73" spans="1:14" ht="17.25" hidden="1" customHeight="1">
      <c r="A73" s="600"/>
      <c r="B73" s="621">
        <v>4270</v>
      </c>
      <c r="C73" s="685" t="s">
        <v>324</v>
      </c>
      <c r="D73" s="677"/>
      <c r="E73" s="677"/>
      <c r="F73" s="677"/>
      <c r="G73" s="677"/>
      <c r="H73" s="608">
        <v>2000</v>
      </c>
      <c r="I73" s="677"/>
      <c r="J73" s="677"/>
      <c r="K73" s="608">
        <f t="shared" si="15"/>
        <v>2000</v>
      </c>
      <c r="L73" s="664"/>
      <c r="M73" s="664"/>
      <c r="N73" s="664"/>
    </row>
    <row r="74" spans="1:14" ht="17.25" hidden="1" customHeight="1">
      <c r="A74" s="600"/>
      <c r="B74" s="621">
        <v>4300</v>
      </c>
      <c r="C74" s="685" t="s">
        <v>306</v>
      </c>
      <c r="D74" s="677"/>
      <c r="E74" s="677"/>
      <c r="F74" s="677"/>
      <c r="G74" s="677"/>
      <c r="H74" s="608">
        <v>2000</v>
      </c>
      <c r="I74" s="677"/>
      <c r="J74" s="677"/>
      <c r="K74" s="608">
        <f t="shared" si="15"/>
        <v>2000</v>
      </c>
      <c r="L74" s="664"/>
      <c r="M74" s="664"/>
      <c r="N74" s="664"/>
    </row>
    <row r="75" spans="1:14" ht="17.25" hidden="1" customHeight="1">
      <c r="A75" s="600"/>
      <c r="B75" s="621">
        <v>4410</v>
      </c>
      <c r="C75" s="685" t="s">
        <v>309</v>
      </c>
      <c r="D75" s="677"/>
      <c r="E75" s="677"/>
      <c r="F75" s="677"/>
      <c r="G75" s="677"/>
      <c r="H75" s="608">
        <v>3000</v>
      </c>
      <c r="I75" s="677"/>
      <c r="J75" s="677"/>
      <c r="K75" s="608">
        <f t="shared" si="15"/>
        <v>3000</v>
      </c>
      <c r="L75" s="664"/>
      <c r="M75" s="664"/>
      <c r="N75" s="664"/>
    </row>
    <row r="76" spans="1:14" ht="17.25" hidden="1" customHeight="1">
      <c r="A76" s="600"/>
      <c r="B76" s="621">
        <v>4700</v>
      </c>
      <c r="C76" s="686" t="s">
        <v>1158</v>
      </c>
      <c r="D76" s="673"/>
      <c r="E76" s="670"/>
      <c r="F76" s="670"/>
      <c r="G76" s="670"/>
      <c r="H76" s="645">
        <v>5000</v>
      </c>
      <c r="I76" s="670"/>
      <c r="J76" s="670"/>
      <c r="K76" s="608">
        <f t="shared" si="15"/>
        <v>5000</v>
      </c>
      <c r="L76" s="664"/>
      <c r="M76" s="664"/>
      <c r="N76" s="664"/>
    </row>
    <row r="77" spans="1:14" s="681" customFormat="1" ht="15.75" hidden="1" customHeight="1">
      <c r="A77" s="687">
        <v>6</v>
      </c>
      <c r="B77" s="679"/>
      <c r="C77" s="688" t="s">
        <v>1183</v>
      </c>
      <c r="D77" s="680">
        <f>D78</f>
        <v>910000</v>
      </c>
      <c r="E77" s="680"/>
      <c r="F77" s="680"/>
      <c r="G77" s="598">
        <f>G78</f>
        <v>910000</v>
      </c>
      <c r="H77" s="680">
        <f>H80</f>
        <v>910000</v>
      </c>
      <c r="I77" s="680">
        <f>I80</f>
        <v>0</v>
      </c>
      <c r="J77" s="680">
        <f>J80</f>
        <v>0</v>
      </c>
      <c r="K77" s="598">
        <f>H77+I77-J77</f>
        <v>910000</v>
      </c>
    </row>
    <row r="78" spans="1:14" ht="16.5" hidden="1" customHeight="1">
      <c r="A78" s="600"/>
      <c r="B78" s="640">
        <v>90019</v>
      </c>
      <c r="C78" s="682" t="s">
        <v>1184</v>
      </c>
      <c r="D78" s="642">
        <f>D79</f>
        <v>910000</v>
      </c>
      <c r="E78" s="642"/>
      <c r="F78" s="642"/>
      <c r="G78" s="603">
        <f>D78+E78-F78</f>
        <v>910000</v>
      </c>
      <c r="H78" s="642"/>
      <c r="I78" s="642"/>
      <c r="J78" s="642"/>
      <c r="K78" s="603"/>
      <c r="L78" s="664"/>
      <c r="M78" s="664"/>
      <c r="N78" s="664"/>
    </row>
    <row r="79" spans="1:14" ht="14.25" hidden="1" customHeight="1">
      <c r="A79" s="600"/>
      <c r="B79" s="665" t="s">
        <v>1153</v>
      </c>
      <c r="C79" s="689" t="s">
        <v>1154</v>
      </c>
      <c r="D79" s="638">
        <v>910000</v>
      </c>
      <c r="E79" s="638"/>
      <c r="F79" s="638"/>
      <c r="G79" s="638">
        <f>D79+E79-F79</f>
        <v>910000</v>
      </c>
      <c r="H79" s="673"/>
      <c r="I79" s="638"/>
      <c r="J79" s="638"/>
      <c r="K79" s="638"/>
      <c r="L79" s="664"/>
      <c r="M79" s="664"/>
      <c r="N79" s="664"/>
    </row>
    <row r="80" spans="1:14" ht="16.5" hidden="1" customHeight="1">
      <c r="A80" s="600"/>
      <c r="B80" s="690">
        <v>90019</v>
      </c>
      <c r="C80" s="691" t="s">
        <v>1185</v>
      </c>
      <c r="D80" s="678"/>
      <c r="E80" s="678"/>
      <c r="F80" s="678"/>
      <c r="G80" s="678"/>
      <c r="H80" s="678">
        <f>SUM(H81:H89)</f>
        <v>910000</v>
      </c>
      <c r="I80" s="678">
        <f t="shared" ref="I80:J80" si="16">SUM(I81:I89)</f>
        <v>0</v>
      </c>
      <c r="J80" s="678">
        <f t="shared" si="16"/>
        <v>0</v>
      </c>
      <c r="K80" s="603">
        <f>H80+I80-J80</f>
        <v>910000</v>
      </c>
      <c r="L80" s="664"/>
      <c r="M80" s="664"/>
      <c r="N80" s="664"/>
    </row>
    <row r="81" spans="1:14" ht="16.5" hidden="1" customHeight="1">
      <c r="A81" s="600"/>
      <c r="B81" s="621">
        <v>4010</v>
      </c>
      <c r="C81" s="685" t="s">
        <v>299</v>
      </c>
      <c r="D81" s="677"/>
      <c r="E81" s="677"/>
      <c r="F81" s="677"/>
      <c r="G81" s="677"/>
      <c r="H81" s="608">
        <v>628971</v>
      </c>
      <c r="I81" s="677">
        <v>0</v>
      </c>
      <c r="J81" s="677"/>
      <c r="K81" s="608">
        <f>H81+I81-J81</f>
        <v>628971</v>
      </c>
      <c r="L81" s="664"/>
      <c r="M81" s="664"/>
      <c r="N81" s="664"/>
    </row>
    <row r="82" spans="1:14" ht="16.5" hidden="1" customHeight="1">
      <c r="A82" s="600"/>
      <c r="B82" s="621">
        <v>4040</v>
      </c>
      <c r="C82" s="685" t="s">
        <v>300</v>
      </c>
      <c r="D82" s="677"/>
      <c r="E82" s="677"/>
      <c r="F82" s="677"/>
      <c r="G82" s="677"/>
      <c r="H82" s="608">
        <v>70000</v>
      </c>
      <c r="I82" s="677">
        <v>0</v>
      </c>
      <c r="J82" s="677"/>
      <c r="K82" s="608">
        <f t="shared" ref="K82:K89" si="17">H82+I82-J82</f>
        <v>70000</v>
      </c>
      <c r="L82" s="664"/>
      <c r="M82" s="664"/>
      <c r="N82" s="664"/>
    </row>
    <row r="83" spans="1:14" ht="16.5" hidden="1" customHeight="1">
      <c r="A83" s="600"/>
      <c r="B83" s="621">
        <v>4110</v>
      </c>
      <c r="C83" s="685" t="s">
        <v>301</v>
      </c>
      <c r="D83" s="677"/>
      <c r="E83" s="677"/>
      <c r="F83" s="677"/>
      <c r="G83" s="677"/>
      <c r="H83" s="608">
        <v>120153</v>
      </c>
      <c r="I83" s="677">
        <v>0</v>
      </c>
      <c r="J83" s="677"/>
      <c r="K83" s="608">
        <f t="shared" si="17"/>
        <v>120153</v>
      </c>
      <c r="L83" s="664"/>
      <c r="M83" s="664"/>
      <c r="N83" s="664"/>
    </row>
    <row r="84" spans="1:14" ht="16.5" hidden="1" customHeight="1">
      <c r="A84" s="600"/>
      <c r="B84" s="621">
        <v>4120</v>
      </c>
      <c r="C84" s="622" t="s">
        <v>302</v>
      </c>
      <c r="D84" s="677"/>
      <c r="E84" s="677"/>
      <c r="F84" s="677"/>
      <c r="G84" s="677"/>
      <c r="H84" s="608">
        <v>17126</v>
      </c>
      <c r="I84" s="677">
        <v>0</v>
      </c>
      <c r="J84" s="677"/>
      <c r="K84" s="608">
        <f t="shared" si="17"/>
        <v>17126</v>
      </c>
      <c r="L84" s="664"/>
      <c r="M84" s="664"/>
      <c r="N84" s="664"/>
    </row>
    <row r="85" spans="1:14" ht="16.5" hidden="1" customHeight="1">
      <c r="A85" s="600"/>
      <c r="B85" s="625">
        <v>4210</v>
      </c>
      <c r="C85" s="685" t="s">
        <v>304</v>
      </c>
      <c r="D85" s="684"/>
      <c r="E85" s="684"/>
      <c r="F85" s="684"/>
      <c r="G85" s="684"/>
      <c r="H85" s="612">
        <v>40000</v>
      </c>
      <c r="I85" s="684">
        <v>0</v>
      </c>
      <c r="J85" s="684"/>
      <c r="K85" s="608">
        <f t="shared" si="17"/>
        <v>40000</v>
      </c>
      <c r="L85" s="664"/>
      <c r="M85" s="664"/>
      <c r="N85" s="664"/>
    </row>
    <row r="86" spans="1:14" ht="16.5" hidden="1" customHeight="1">
      <c r="A86" s="600"/>
      <c r="B86" s="621">
        <v>4300</v>
      </c>
      <c r="C86" s="685" t="s">
        <v>306</v>
      </c>
      <c r="D86" s="677"/>
      <c r="E86" s="677"/>
      <c r="F86" s="677"/>
      <c r="G86" s="677"/>
      <c r="H86" s="608">
        <v>20000</v>
      </c>
      <c r="I86" s="677">
        <v>0</v>
      </c>
      <c r="J86" s="677"/>
      <c r="K86" s="608">
        <f t="shared" si="17"/>
        <v>20000</v>
      </c>
      <c r="L86" s="664"/>
      <c r="M86" s="664"/>
      <c r="N86" s="664"/>
    </row>
    <row r="87" spans="1:14" ht="16.5" hidden="1" customHeight="1">
      <c r="A87" s="600"/>
      <c r="B87" s="621">
        <v>4410</v>
      </c>
      <c r="C87" s="685" t="s">
        <v>309</v>
      </c>
      <c r="D87" s="677"/>
      <c r="E87" s="677"/>
      <c r="F87" s="677"/>
      <c r="G87" s="677"/>
      <c r="H87" s="608">
        <v>400</v>
      </c>
      <c r="I87" s="677">
        <v>0</v>
      </c>
      <c r="J87" s="677"/>
      <c r="K87" s="608">
        <f t="shared" si="17"/>
        <v>400</v>
      </c>
      <c r="L87" s="664"/>
      <c r="M87" s="664"/>
      <c r="N87" s="664"/>
    </row>
    <row r="88" spans="1:14" ht="16.5" hidden="1" customHeight="1">
      <c r="A88" s="600"/>
      <c r="B88" s="625">
        <v>4700</v>
      </c>
      <c r="C88" s="626" t="s">
        <v>1158</v>
      </c>
      <c r="D88" s="684"/>
      <c r="E88" s="684"/>
      <c r="F88" s="684"/>
      <c r="G88" s="684"/>
      <c r="H88" s="612">
        <v>6000</v>
      </c>
      <c r="I88" s="684">
        <v>0</v>
      </c>
      <c r="J88" s="684"/>
      <c r="K88" s="608">
        <f t="shared" si="17"/>
        <v>6000</v>
      </c>
      <c r="L88" s="664"/>
      <c r="M88" s="664"/>
      <c r="N88" s="664"/>
    </row>
    <row r="89" spans="1:14" ht="16.5" hidden="1" customHeight="1">
      <c r="A89" s="692"/>
      <c r="B89" s="671">
        <v>4710</v>
      </c>
      <c r="C89" s="686" t="s">
        <v>311</v>
      </c>
      <c r="D89" s="673"/>
      <c r="E89" s="673"/>
      <c r="F89" s="673"/>
      <c r="G89" s="673"/>
      <c r="H89" s="638">
        <v>7350</v>
      </c>
      <c r="I89" s="673">
        <v>0</v>
      </c>
      <c r="J89" s="673"/>
      <c r="K89" s="612">
        <f t="shared" si="17"/>
        <v>7350</v>
      </c>
      <c r="L89" s="664"/>
      <c r="M89" s="664"/>
      <c r="N89" s="664"/>
    </row>
    <row r="90" spans="1:14" s="599" customFormat="1" ht="30.75" customHeight="1">
      <c r="A90" s="595">
        <v>7</v>
      </c>
      <c r="B90" s="631"/>
      <c r="C90" s="632" t="s">
        <v>1186</v>
      </c>
      <c r="D90" s="693">
        <f>D91+D102</f>
        <v>145450</v>
      </c>
      <c r="E90" s="693">
        <v>0</v>
      </c>
      <c r="F90" s="693">
        <v>0</v>
      </c>
      <c r="G90" s="693">
        <f>G91+G102</f>
        <v>145450</v>
      </c>
      <c r="H90" s="693">
        <f>H93+H104</f>
        <v>145450</v>
      </c>
      <c r="I90" s="693">
        <f t="shared" ref="I90:K90" si="18">I93+I104</f>
        <v>782</v>
      </c>
      <c r="J90" s="693">
        <f t="shared" si="18"/>
        <v>782</v>
      </c>
      <c r="K90" s="693">
        <f t="shared" si="18"/>
        <v>145450</v>
      </c>
      <c r="L90" s="681"/>
      <c r="M90" s="681"/>
      <c r="N90" s="681"/>
    </row>
    <row r="91" spans="1:14" ht="48.75" hidden="1" customHeight="1">
      <c r="A91" s="600"/>
      <c r="B91" s="640">
        <v>90020</v>
      </c>
      <c r="C91" s="694" t="s">
        <v>1187</v>
      </c>
      <c r="D91" s="642">
        <f>D92</f>
        <v>45000</v>
      </c>
      <c r="E91" s="642"/>
      <c r="F91" s="642"/>
      <c r="G91" s="603">
        <f>D91+E91-F91</f>
        <v>45000</v>
      </c>
      <c r="H91" s="642"/>
      <c r="I91" s="642"/>
      <c r="J91" s="642"/>
      <c r="K91" s="603"/>
      <c r="L91" s="664"/>
      <c r="M91" s="664"/>
      <c r="N91" s="664"/>
    </row>
    <row r="92" spans="1:14" ht="15" hidden="1" customHeight="1">
      <c r="A92" s="600"/>
      <c r="B92" s="665" t="s">
        <v>1188</v>
      </c>
      <c r="C92" s="666" t="s">
        <v>1189</v>
      </c>
      <c r="D92" s="638">
        <v>45000</v>
      </c>
      <c r="E92" s="638"/>
      <c r="F92" s="638"/>
      <c r="G92" s="638">
        <f>D92+E92-F92</f>
        <v>45000</v>
      </c>
      <c r="H92" s="673"/>
      <c r="I92" s="638"/>
      <c r="J92" s="638"/>
      <c r="K92" s="638"/>
      <c r="L92" s="664"/>
      <c r="M92" s="664"/>
      <c r="N92" s="664"/>
    </row>
    <row r="93" spans="1:14" ht="29.25" hidden="1" customHeight="1">
      <c r="A93" s="600"/>
      <c r="B93" s="690">
        <v>90020</v>
      </c>
      <c r="C93" s="695" t="s">
        <v>1190</v>
      </c>
      <c r="D93" s="678"/>
      <c r="E93" s="678"/>
      <c r="F93" s="678"/>
      <c r="G93" s="678"/>
      <c r="H93" s="678">
        <f>SUM(H94:H101)</f>
        <v>45000</v>
      </c>
      <c r="I93" s="678">
        <f t="shared" ref="I93:J93" si="19">SUM(I94:I101)</f>
        <v>0</v>
      </c>
      <c r="J93" s="678">
        <f t="shared" si="19"/>
        <v>0</v>
      </c>
      <c r="K93" s="603">
        <f>H93+I93-J93</f>
        <v>45000</v>
      </c>
      <c r="L93" s="664"/>
      <c r="M93" s="664"/>
      <c r="N93" s="664"/>
    </row>
    <row r="94" spans="1:14" s="697" customFormat="1" ht="16.5" hidden="1" customHeight="1">
      <c r="A94" s="600"/>
      <c r="B94" s="621">
        <v>4010</v>
      </c>
      <c r="C94" s="685" t="s">
        <v>299</v>
      </c>
      <c r="D94" s="677"/>
      <c r="E94" s="677"/>
      <c r="F94" s="677"/>
      <c r="G94" s="677"/>
      <c r="H94" s="608">
        <v>26747</v>
      </c>
      <c r="I94" s="677">
        <v>0</v>
      </c>
      <c r="J94" s="677">
        <v>0</v>
      </c>
      <c r="K94" s="608">
        <f>H94+I94-J94</f>
        <v>26747</v>
      </c>
      <c r="L94" s="696"/>
      <c r="M94" s="696"/>
      <c r="N94" s="696"/>
    </row>
    <row r="95" spans="1:14" ht="16.5" hidden="1" customHeight="1">
      <c r="A95" s="600"/>
      <c r="B95" s="621">
        <v>4040</v>
      </c>
      <c r="C95" s="685" t="s">
        <v>300</v>
      </c>
      <c r="D95" s="677"/>
      <c r="E95" s="677"/>
      <c r="F95" s="677"/>
      <c r="G95" s="677"/>
      <c r="H95" s="608">
        <v>7000</v>
      </c>
      <c r="I95" s="677">
        <v>0</v>
      </c>
      <c r="J95" s="677">
        <v>0</v>
      </c>
      <c r="K95" s="608">
        <f t="shared" ref="K95:K101" si="20">H95+I95-J95</f>
        <v>7000</v>
      </c>
      <c r="L95" s="664"/>
      <c r="M95" s="664"/>
      <c r="N95" s="664"/>
    </row>
    <row r="96" spans="1:14" s="697" customFormat="1" ht="16.5" hidden="1" customHeight="1">
      <c r="A96" s="600"/>
      <c r="B96" s="621">
        <v>4110</v>
      </c>
      <c r="C96" s="685" t="s">
        <v>301</v>
      </c>
      <c r="D96" s="677"/>
      <c r="E96" s="677"/>
      <c r="F96" s="677"/>
      <c r="G96" s="677"/>
      <c r="H96" s="608">
        <v>4598</v>
      </c>
      <c r="I96" s="677"/>
      <c r="J96" s="677"/>
      <c r="K96" s="608">
        <f t="shared" si="20"/>
        <v>4598</v>
      </c>
      <c r="L96" s="696"/>
      <c r="M96" s="696"/>
      <c r="N96" s="696"/>
    </row>
    <row r="97" spans="1:14" s="697" customFormat="1" ht="16.5" hidden="1" customHeight="1">
      <c r="A97" s="600"/>
      <c r="B97" s="621">
        <v>4120</v>
      </c>
      <c r="C97" s="622" t="s">
        <v>302</v>
      </c>
      <c r="D97" s="677"/>
      <c r="E97" s="677"/>
      <c r="F97" s="677"/>
      <c r="G97" s="677"/>
      <c r="H97" s="608">
        <v>655</v>
      </c>
      <c r="I97" s="677"/>
      <c r="J97" s="677"/>
      <c r="K97" s="608">
        <f t="shared" si="20"/>
        <v>655</v>
      </c>
      <c r="L97" s="696"/>
      <c r="M97" s="696"/>
      <c r="N97" s="696"/>
    </row>
    <row r="98" spans="1:14" ht="16.5" hidden="1" customHeight="1">
      <c r="A98" s="600"/>
      <c r="B98" s="625">
        <v>4210</v>
      </c>
      <c r="C98" s="685" t="s">
        <v>304</v>
      </c>
      <c r="D98" s="684"/>
      <c r="E98" s="684"/>
      <c r="F98" s="684"/>
      <c r="G98" s="684"/>
      <c r="H98" s="612">
        <v>1000</v>
      </c>
      <c r="I98" s="684"/>
      <c r="J98" s="684"/>
      <c r="K98" s="608">
        <f t="shared" si="20"/>
        <v>1000</v>
      </c>
      <c r="L98" s="664"/>
      <c r="M98" s="664"/>
      <c r="N98" s="664"/>
    </row>
    <row r="99" spans="1:14" s="697" customFormat="1" ht="16.5" hidden="1" customHeight="1">
      <c r="A99" s="600"/>
      <c r="B99" s="625">
        <v>4610</v>
      </c>
      <c r="C99" s="611" t="s">
        <v>1157</v>
      </c>
      <c r="D99" s="684"/>
      <c r="E99" s="684"/>
      <c r="F99" s="684"/>
      <c r="G99" s="684"/>
      <c r="H99" s="612">
        <v>300</v>
      </c>
      <c r="I99" s="684"/>
      <c r="J99" s="684"/>
      <c r="K99" s="608">
        <f t="shared" si="20"/>
        <v>300</v>
      </c>
      <c r="L99" s="696"/>
      <c r="M99" s="696"/>
      <c r="N99" s="696"/>
    </row>
    <row r="100" spans="1:14" ht="16.5" hidden="1" customHeight="1">
      <c r="A100" s="600"/>
      <c r="B100" s="625">
        <v>4700</v>
      </c>
      <c r="C100" s="626" t="s">
        <v>1158</v>
      </c>
      <c r="D100" s="684"/>
      <c r="E100" s="684"/>
      <c r="F100" s="684"/>
      <c r="G100" s="684"/>
      <c r="H100" s="612">
        <v>4000</v>
      </c>
      <c r="I100" s="684"/>
      <c r="J100" s="684"/>
      <c r="K100" s="608">
        <f t="shared" si="20"/>
        <v>4000</v>
      </c>
      <c r="L100" s="664"/>
      <c r="M100" s="664"/>
      <c r="N100" s="664"/>
    </row>
    <row r="101" spans="1:14" ht="16.5" hidden="1" customHeight="1">
      <c r="A101" s="672"/>
      <c r="B101" s="671">
        <v>4710</v>
      </c>
      <c r="C101" s="686" t="s">
        <v>311</v>
      </c>
      <c r="D101" s="673"/>
      <c r="E101" s="673"/>
      <c r="F101" s="673"/>
      <c r="G101" s="673"/>
      <c r="H101" s="638">
        <v>700</v>
      </c>
      <c r="I101" s="673"/>
      <c r="J101" s="673"/>
      <c r="K101" s="608">
        <f t="shared" si="20"/>
        <v>700</v>
      </c>
      <c r="L101" s="664"/>
      <c r="M101" s="664"/>
      <c r="N101" s="664"/>
    </row>
    <row r="102" spans="1:14" ht="30.75" hidden="1" customHeight="1">
      <c r="A102" s="672"/>
      <c r="B102" s="640">
        <v>90026</v>
      </c>
      <c r="C102" s="694" t="s">
        <v>1191</v>
      </c>
      <c r="D102" s="642">
        <f>D103</f>
        <v>100450</v>
      </c>
      <c r="E102" s="642"/>
      <c r="F102" s="642"/>
      <c r="G102" s="603">
        <f>D102+E102-F102</f>
        <v>100450</v>
      </c>
      <c r="H102" s="642"/>
      <c r="I102" s="642"/>
      <c r="J102" s="642"/>
      <c r="K102" s="603"/>
      <c r="L102" s="664"/>
      <c r="M102" s="664"/>
      <c r="N102" s="664"/>
    </row>
    <row r="103" spans="1:14" ht="16.5" hidden="1" customHeight="1">
      <c r="A103" s="600"/>
      <c r="B103" s="665" t="s">
        <v>1192</v>
      </c>
      <c r="C103" s="666" t="s">
        <v>1193</v>
      </c>
      <c r="D103" s="638">
        <v>100450</v>
      </c>
      <c r="E103" s="638"/>
      <c r="F103" s="638"/>
      <c r="G103" s="638">
        <f>D103+E103-F103</f>
        <v>100450</v>
      </c>
      <c r="H103" s="673"/>
      <c r="I103" s="638"/>
      <c r="J103" s="638"/>
      <c r="K103" s="638"/>
      <c r="L103" s="664"/>
      <c r="M103" s="664"/>
      <c r="N103" s="664"/>
    </row>
    <row r="104" spans="1:14" ht="30.75" customHeight="1">
      <c r="A104" s="600"/>
      <c r="B104" s="690">
        <v>90026</v>
      </c>
      <c r="C104" s="695" t="s">
        <v>1194</v>
      </c>
      <c r="D104" s="678"/>
      <c r="E104" s="678"/>
      <c r="F104" s="678"/>
      <c r="G104" s="678"/>
      <c r="H104" s="678">
        <f>SUM(H105:H111)</f>
        <v>100450</v>
      </c>
      <c r="I104" s="678">
        <f>SUM(I105:I111)</f>
        <v>782</v>
      </c>
      <c r="J104" s="678">
        <f>SUM(J105:J111)</f>
        <v>782</v>
      </c>
      <c r="K104" s="603">
        <f>H104+I104-J104</f>
        <v>100450</v>
      </c>
      <c r="L104" s="664"/>
      <c r="M104" s="664"/>
      <c r="N104" s="664"/>
    </row>
    <row r="105" spans="1:14" ht="16.5" hidden="1" customHeight="1">
      <c r="A105" s="600"/>
      <c r="B105" s="621">
        <v>4010</v>
      </c>
      <c r="C105" s="685" t="s">
        <v>299</v>
      </c>
      <c r="D105" s="608"/>
      <c r="E105" s="608"/>
      <c r="F105" s="608"/>
      <c r="G105" s="608"/>
      <c r="H105" s="608">
        <v>56175</v>
      </c>
      <c r="I105" s="608"/>
      <c r="J105" s="608"/>
      <c r="K105" s="608">
        <f>H105+I105-J105</f>
        <v>56175</v>
      </c>
      <c r="L105" s="664"/>
      <c r="M105" s="664"/>
      <c r="N105" s="664"/>
    </row>
    <row r="106" spans="1:14" ht="16.5" customHeight="1">
      <c r="A106" s="600"/>
      <c r="B106" s="621">
        <v>4040</v>
      </c>
      <c r="C106" s="685" t="s">
        <v>300</v>
      </c>
      <c r="D106" s="608"/>
      <c r="E106" s="608"/>
      <c r="F106" s="608"/>
      <c r="G106" s="608"/>
      <c r="H106" s="608">
        <v>5218</v>
      </c>
      <c r="I106" s="608">
        <v>782</v>
      </c>
      <c r="J106" s="608">
        <v>0</v>
      </c>
      <c r="K106" s="608">
        <f t="shared" ref="K106:K111" si="21">H106+I106-J106</f>
        <v>6000</v>
      </c>
      <c r="L106" s="664"/>
      <c r="M106" s="664"/>
      <c r="N106" s="664"/>
    </row>
    <row r="107" spans="1:14" ht="16.5" customHeight="1">
      <c r="A107" s="600"/>
      <c r="B107" s="621">
        <v>4110</v>
      </c>
      <c r="C107" s="685" t="s">
        <v>301</v>
      </c>
      <c r="D107" s="608"/>
      <c r="E107" s="608"/>
      <c r="F107" s="608"/>
      <c r="G107" s="608"/>
      <c r="H107" s="608">
        <v>10382</v>
      </c>
      <c r="I107" s="608">
        <v>0</v>
      </c>
      <c r="J107" s="608">
        <v>782</v>
      </c>
      <c r="K107" s="608">
        <f t="shared" si="21"/>
        <v>9600</v>
      </c>
      <c r="L107" s="664"/>
      <c r="M107" s="664"/>
      <c r="N107" s="664"/>
    </row>
    <row r="108" spans="1:14" ht="16.5" hidden="1" customHeight="1">
      <c r="A108" s="672"/>
      <c r="B108" s="621">
        <v>4120</v>
      </c>
      <c r="C108" s="622" t="s">
        <v>302</v>
      </c>
      <c r="D108" s="608"/>
      <c r="E108" s="608"/>
      <c r="F108" s="608"/>
      <c r="G108" s="608"/>
      <c r="H108" s="608">
        <v>1504</v>
      </c>
      <c r="I108" s="608"/>
      <c r="J108" s="608"/>
      <c r="K108" s="608">
        <f t="shared" si="21"/>
        <v>1504</v>
      </c>
      <c r="L108" s="664"/>
      <c r="M108" s="664"/>
      <c r="N108" s="664"/>
    </row>
    <row r="109" spans="1:14" ht="16.5" hidden="1" customHeight="1">
      <c r="A109" s="600"/>
      <c r="B109" s="698">
        <v>4210</v>
      </c>
      <c r="C109" s="699" t="s">
        <v>304</v>
      </c>
      <c r="D109" s="645"/>
      <c r="E109" s="645"/>
      <c r="F109" s="645"/>
      <c r="G109" s="645"/>
      <c r="H109" s="645">
        <v>25000</v>
      </c>
      <c r="I109" s="645"/>
      <c r="J109" s="645"/>
      <c r="K109" s="608">
        <f t="shared" si="21"/>
        <v>25000</v>
      </c>
      <c r="L109" s="664"/>
      <c r="M109" s="664"/>
      <c r="N109" s="664"/>
    </row>
    <row r="110" spans="1:14" ht="16.5" hidden="1" customHeight="1">
      <c r="A110" s="600"/>
      <c r="B110" s="625">
        <v>4700</v>
      </c>
      <c r="C110" s="626" t="s">
        <v>1158</v>
      </c>
      <c r="D110" s="684"/>
      <c r="E110" s="684"/>
      <c r="F110" s="684"/>
      <c r="G110" s="684"/>
      <c r="H110" s="612">
        <v>2000</v>
      </c>
      <c r="I110" s="684"/>
      <c r="J110" s="684"/>
      <c r="K110" s="608">
        <f t="shared" si="21"/>
        <v>2000</v>
      </c>
      <c r="L110" s="664"/>
      <c r="M110" s="664"/>
      <c r="N110" s="664"/>
    </row>
    <row r="111" spans="1:14" ht="16.5" hidden="1" customHeight="1">
      <c r="A111" s="692"/>
      <c r="B111" s="671">
        <v>4710</v>
      </c>
      <c r="C111" s="686" t="s">
        <v>311</v>
      </c>
      <c r="D111" s="673"/>
      <c r="E111" s="673"/>
      <c r="F111" s="673"/>
      <c r="G111" s="673"/>
      <c r="H111" s="638">
        <v>171</v>
      </c>
      <c r="I111" s="673"/>
      <c r="J111" s="673"/>
      <c r="K111" s="608">
        <f t="shared" si="21"/>
        <v>171</v>
      </c>
      <c r="L111" s="664"/>
      <c r="M111" s="664"/>
      <c r="N111" s="664"/>
    </row>
    <row r="112" spans="1:14" s="599" customFormat="1" ht="31.5" hidden="1" customHeight="1">
      <c r="A112" s="595">
        <v>8</v>
      </c>
      <c r="B112" s="631"/>
      <c r="C112" s="700" t="s">
        <v>1195</v>
      </c>
      <c r="D112" s="598">
        <f>D113</f>
        <v>2500</v>
      </c>
      <c r="E112" s="598"/>
      <c r="F112" s="598"/>
      <c r="G112" s="598">
        <f>G113</f>
        <v>2500</v>
      </c>
      <c r="H112" s="598">
        <f>H115</f>
        <v>2500</v>
      </c>
      <c r="I112" s="598">
        <f>I115</f>
        <v>0</v>
      </c>
      <c r="J112" s="598">
        <f>J115</f>
        <v>0</v>
      </c>
      <c r="K112" s="598">
        <f>H112+I112-J112</f>
        <v>2500</v>
      </c>
      <c r="L112" s="681"/>
      <c r="M112" s="681"/>
      <c r="N112" s="681"/>
    </row>
    <row r="113" spans="1:14" ht="48" hidden="1" customHeight="1">
      <c r="A113" s="600"/>
      <c r="B113" s="640">
        <v>90020</v>
      </c>
      <c r="C113" s="694" t="s">
        <v>1196</v>
      </c>
      <c r="D113" s="642">
        <f>D114</f>
        <v>2500</v>
      </c>
      <c r="E113" s="642"/>
      <c r="F113" s="642"/>
      <c r="G113" s="603">
        <f>D113+E113-F113</f>
        <v>2500</v>
      </c>
      <c r="H113" s="642"/>
      <c r="I113" s="642"/>
      <c r="J113" s="642"/>
      <c r="K113" s="603"/>
      <c r="L113" s="664"/>
      <c r="M113" s="664"/>
      <c r="N113" s="664"/>
    </row>
    <row r="114" spans="1:14" s="697" customFormat="1" ht="16.5" hidden="1" customHeight="1">
      <c r="A114" s="600"/>
      <c r="B114" s="665" t="s">
        <v>1188</v>
      </c>
      <c r="C114" s="666" t="s">
        <v>1189</v>
      </c>
      <c r="D114" s="638">
        <v>2500</v>
      </c>
      <c r="E114" s="638"/>
      <c r="F114" s="638"/>
      <c r="G114" s="638">
        <f>D114+E114-F114</f>
        <v>2500</v>
      </c>
      <c r="H114" s="673"/>
      <c r="I114" s="638"/>
      <c r="J114" s="638"/>
      <c r="K114" s="638"/>
      <c r="L114" s="696"/>
      <c r="M114" s="696"/>
      <c r="N114" s="696"/>
    </row>
    <row r="115" spans="1:14" ht="35.25" hidden="1" customHeight="1">
      <c r="A115" s="600"/>
      <c r="B115" s="690">
        <v>90020</v>
      </c>
      <c r="C115" s="695" t="s">
        <v>1197</v>
      </c>
      <c r="D115" s="678"/>
      <c r="E115" s="678"/>
      <c r="F115" s="678"/>
      <c r="G115" s="678"/>
      <c r="H115" s="678">
        <f>SUM(H116:H118)</f>
        <v>2500</v>
      </c>
      <c r="I115" s="678">
        <f t="shared" ref="I115:J115" si="22">SUM(I116:I118)</f>
        <v>0</v>
      </c>
      <c r="J115" s="678">
        <f t="shared" si="22"/>
        <v>0</v>
      </c>
      <c r="K115" s="603">
        <f>H115+I115-J115</f>
        <v>2500</v>
      </c>
      <c r="L115" s="664"/>
      <c r="M115" s="664"/>
      <c r="N115" s="664"/>
    </row>
    <row r="116" spans="1:14" ht="16.5" hidden="1" customHeight="1">
      <c r="A116" s="600"/>
      <c r="B116" s="621">
        <v>4010</v>
      </c>
      <c r="C116" s="685" t="s">
        <v>299</v>
      </c>
      <c r="D116" s="677"/>
      <c r="E116" s="677"/>
      <c r="F116" s="677"/>
      <c r="G116" s="677"/>
      <c r="H116" s="608">
        <v>2089</v>
      </c>
      <c r="I116" s="677"/>
      <c r="J116" s="677"/>
      <c r="K116" s="608">
        <f>H116+I116-J116</f>
        <v>2089</v>
      </c>
      <c r="L116" s="664"/>
      <c r="M116" s="664"/>
      <c r="N116" s="664"/>
    </row>
    <row r="117" spans="1:14" ht="16.5" hidden="1" customHeight="1">
      <c r="A117" s="600"/>
      <c r="B117" s="621">
        <v>4110</v>
      </c>
      <c r="C117" s="685" t="s">
        <v>301</v>
      </c>
      <c r="D117" s="670"/>
      <c r="E117" s="670"/>
      <c r="F117" s="670"/>
      <c r="G117" s="670"/>
      <c r="H117" s="645">
        <v>359</v>
      </c>
      <c r="I117" s="670"/>
      <c r="J117" s="670"/>
      <c r="K117" s="645"/>
      <c r="L117" s="664"/>
      <c r="M117" s="664"/>
      <c r="N117" s="664"/>
    </row>
    <row r="118" spans="1:14" ht="16.5" hidden="1" customHeight="1">
      <c r="A118" s="600"/>
      <c r="B118" s="621">
        <v>4120</v>
      </c>
      <c r="C118" s="622" t="s">
        <v>302</v>
      </c>
      <c r="D118" s="670"/>
      <c r="E118" s="670"/>
      <c r="F118" s="670"/>
      <c r="G118" s="670"/>
      <c r="H118" s="645">
        <v>52</v>
      </c>
      <c r="I118" s="670"/>
      <c r="J118" s="670"/>
      <c r="K118" s="645"/>
      <c r="L118" s="664"/>
      <c r="M118" s="664"/>
      <c r="N118" s="664"/>
    </row>
    <row r="119" spans="1:14" s="599" customFormat="1" ht="20.25" hidden="1" customHeight="1">
      <c r="A119" s="595">
        <v>9</v>
      </c>
      <c r="B119" s="631"/>
      <c r="C119" s="597" t="s">
        <v>1198</v>
      </c>
      <c r="D119" s="598">
        <f>D120</f>
        <v>1905</v>
      </c>
      <c r="E119" s="598"/>
      <c r="F119" s="598"/>
      <c r="G119" s="598">
        <f>G120</f>
        <v>1905</v>
      </c>
      <c r="H119" s="598">
        <f>H122</f>
        <v>1905</v>
      </c>
      <c r="I119" s="598">
        <f>I122</f>
        <v>0</v>
      </c>
      <c r="J119" s="598">
        <f>J122</f>
        <v>0</v>
      </c>
      <c r="K119" s="598">
        <f>H119+I119-J119</f>
        <v>1905</v>
      </c>
      <c r="L119" s="681"/>
      <c r="M119" s="681"/>
      <c r="N119" s="681"/>
    </row>
    <row r="120" spans="1:14" ht="30.75" hidden="1" customHeight="1">
      <c r="A120" s="600"/>
      <c r="B120" s="640">
        <v>90024</v>
      </c>
      <c r="C120" s="701" t="s">
        <v>1199</v>
      </c>
      <c r="D120" s="642">
        <f>D121</f>
        <v>1905</v>
      </c>
      <c r="E120" s="642"/>
      <c r="F120" s="642"/>
      <c r="G120" s="603">
        <f>D120+E120-F120</f>
        <v>1905</v>
      </c>
      <c r="H120" s="642"/>
      <c r="I120" s="642"/>
      <c r="J120" s="642"/>
      <c r="K120" s="603"/>
      <c r="L120" s="664"/>
      <c r="M120" s="664"/>
      <c r="N120" s="664"/>
    </row>
    <row r="121" spans="1:14" s="697" customFormat="1" ht="15" hidden="1" customHeight="1">
      <c r="A121" s="600"/>
      <c r="B121" s="665" t="s">
        <v>1153</v>
      </c>
      <c r="C121" s="689" t="s">
        <v>1154</v>
      </c>
      <c r="D121" s="638">
        <v>1905</v>
      </c>
      <c r="E121" s="638"/>
      <c r="F121" s="638"/>
      <c r="G121" s="638">
        <f>D121+E121-F121</f>
        <v>1905</v>
      </c>
      <c r="H121" s="673"/>
      <c r="I121" s="638"/>
      <c r="J121" s="638"/>
      <c r="K121" s="638"/>
      <c r="L121" s="696"/>
      <c r="M121" s="696"/>
      <c r="N121" s="696"/>
    </row>
    <row r="122" spans="1:14" ht="29.25" hidden="1" customHeight="1">
      <c r="A122" s="600"/>
      <c r="B122" s="672">
        <v>90024</v>
      </c>
      <c r="C122" s="702" t="s">
        <v>1200</v>
      </c>
      <c r="D122" s="678"/>
      <c r="E122" s="670"/>
      <c r="F122" s="670"/>
      <c r="G122" s="670"/>
      <c r="H122" s="670">
        <f>H123</f>
        <v>1905</v>
      </c>
      <c r="I122" s="670"/>
      <c r="J122" s="670"/>
      <c r="K122" s="603">
        <f>H122+I122-J122</f>
        <v>1905</v>
      </c>
      <c r="L122" s="664"/>
      <c r="M122" s="664"/>
      <c r="N122" s="664"/>
    </row>
    <row r="123" spans="1:14" ht="18" hidden="1" customHeight="1">
      <c r="A123" s="600"/>
      <c r="B123" s="621">
        <v>4210</v>
      </c>
      <c r="C123" s="685" t="s">
        <v>304</v>
      </c>
      <c r="D123" s="677"/>
      <c r="E123" s="677"/>
      <c r="F123" s="677"/>
      <c r="G123" s="677"/>
      <c r="H123" s="608">
        <v>1905</v>
      </c>
      <c r="I123" s="677"/>
      <c r="J123" s="677"/>
      <c r="K123" s="608">
        <f>H123+I123-J123</f>
        <v>1905</v>
      </c>
      <c r="L123" s="664"/>
      <c r="M123" s="664"/>
      <c r="N123" s="664"/>
    </row>
    <row r="124" spans="1:14" s="599" customFormat="1" ht="34.5" hidden="1" customHeight="1">
      <c r="A124" s="595">
        <v>10</v>
      </c>
      <c r="B124" s="679"/>
      <c r="C124" s="597" t="s">
        <v>1201</v>
      </c>
      <c r="D124" s="680">
        <f>D125</f>
        <v>160</v>
      </c>
      <c r="E124" s="680"/>
      <c r="F124" s="680"/>
      <c r="G124" s="598">
        <f>G125</f>
        <v>160</v>
      </c>
      <c r="H124" s="680">
        <f>H127</f>
        <v>160</v>
      </c>
      <c r="I124" s="680">
        <f t="shared" ref="I124:K124" si="23">I127</f>
        <v>0</v>
      </c>
      <c r="J124" s="680">
        <f t="shared" si="23"/>
        <v>0</v>
      </c>
      <c r="K124" s="680">
        <f t="shared" si="23"/>
        <v>160</v>
      </c>
      <c r="L124" s="681"/>
      <c r="M124" s="681"/>
      <c r="N124" s="681"/>
    </row>
    <row r="125" spans="1:14" ht="18" hidden="1" customHeight="1">
      <c r="A125" s="600"/>
      <c r="B125" s="640">
        <v>90026</v>
      </c>
      <c r="C125" s="694" t="s">
        <v>1202</v>
      </c>
      <c r="D125" s="642">
        <f>D126</f>
        <v>160</v>
      </c>
      <c r="E125" s="642"/>
      <c r="F125" s="642"/>
      <c r="G125" s="603">
        <f>D125+E125-F125</f>
        <v>160</v>
      </c>
      <c r="H125" s="642"/>
      <c r="I125" s="642"/>
      <c r="J125" s="642"/>
      <c r="K125" s="603">
        <f>H125+I125-J125</f>
        <v>0</v>
      </c>
      <c r="L125" s="664"/>
      <c r="M125" s="664"/>
      <c r="N125" s="664"/>
    </row>
    <row r="126" spans="1:14" ht="18" hidden="1" customHeight="1">
      <c r="A126" s="600"/>
      <c r="B126" s="665" t="s">
        <v>1192</v>
      </c>
      <c r="C126" s="666" t="s">
        <v>1193</v>
      </c>
      <c r="D126" s="638">
        <v>160</v>
      </c>
      <c r="E126" s="638"/>
      <c r="F126" s="638"/>
      <c r="G126" s="638">
        <f>D126+E126-F126</f>
        <v>160</v>
      </c>
      <c r="H126" s="673"/>
      <c r="I126" s="638"/>
      <c r="J126" s="638"/>
      <c r="K126" s="638">
        <f>H126+I126-J126</f>
        <v>0</v>
      </c>
      <c r="L126" s="664"/>
      <c r="M126" s="664"/>
      <c r="N126" s="664"/>
    </row>
    <row r="127" spans="1:14" ht="18" hidden="1" customHeight="1">
      <c r="A127" s="600"/>
      <c r="B127" s="690">
        <v>90026</v>
      </c>
      <c r="C127" s="695" t="s">
        <v>1203</v>
      </c>
      <c r="D127" s="678"/>
      <c r="E127" s="678"/>
      <c r="F127" s="678"/>
      <c r="G127" s="678"/>
      <c r="H127" s="678">
        <f>H128</f>
        <v>160</v>
      </c>
      <c r="I127" s="678"/>
      <c r="J127" s="678"/>
      <c r="K127" s="603">
        <f>H127+I127-J127</f>
        <v>160</v>
      </c>
      <c r="L127" s="664"/>
      <c r="M127" s="664"/>
      <c r="N127" s="664"/>
    </row>
    <row r="128" spans="1:14" ht="18" hidden="1" customHeight="1">
      <c r="A128" s="674"/>
      <c r="B128" s="671">
        <v>4210</v>
      </c>
      <c r="C128" s="685" t="s">
        <v>304</v>
      </c>
      <c r="D128" s="673"/>
      <c r="E128" s="673"/>
      <c r="F128" s="673"/>
      <c r="G128" s="673"/>
      <c r="H128" s="638">
        <v>160</v>
      </c>
      <c r="I128" s="673"/>
      <c r="J128" s="673"/>
      <c r="K128" s="608">
        <f>H128+I128-J128</f>
        <v>160</v>
      </c>
      <c r="L128" s="664"/>
      <c r="M128" s="664"/>
      <c r="N128" s="664"/>
    </row>
    <row r="129" spans="1:14" s="599" customFormat="1" ht="30.75" hidden="1" customHeight="1">
      <c r="A129" s="595">
        <v>11</v>
      </c>
      <c r="B129" s="679"/>
      <c r="C129" s="597" t="s">
        <v>1204</v>
      </c>
      <c r="D129" s="680">
        <f>D130</f>
        <v>1900</v>
      </c>
      <c r="E129" s="680"/>
      <c r="F129" s="680"/>
      <c r="G129" s="598">
        <f>G130</f>
        <v>1900</v>
      </c>
      <c r="H129" s="680">
        <f>H132</f>
        <v>1900</v>
      </c>
      <c r="I129" s="680">
        <f t="shared" ref="I129:K129" si="24">I132</f>
        <v>0</v>
      </c>
      <c r="J129" s="680">
        <f t="shared" si="24"/>
        <v>0</v>
      </c>
      <c r="K129" s="680">
        <f t="shared" si="24"/>
        <v>1900</v>
      </c>
      <c r="L129" s="681"/>
      <c r="M129" s="681"/>
      <c r="N129" s="681"/>
    </row>
    <row r="130" spans="1:14" ht="18" hidden="1" customHeight="1">
      <c r="A130" s="600"/>
      <c r="B130" s="640">
        <v>90095</v>
      </c>
      <c r="C130" s="694" t="s">
        <v>1205</v>
      </c>
      <c r="D130" s="642">
        <f>D131</f>
        <v>1900</v>
      </c>
      <c r="E130" s="642"/>
      <c r="F130" s="642"/>
      <c r="G130" s="603">
        <f>D130+E130-F130</f>
        <v>1900</v>
      </c>
      <c r="H130" s="642"/>
      <c r="I130" s="642"/>
      <c r="J130" s="642"/>
      <c r="K130" s="603">
        <f t="shared" ref="K130:K145" si="25">H130+I130-J130</f>
        <v>0</v>
      </c>
      <c r="L130" s="664"/>
      <c r="M130" s="664"/>
      <c r="N130" s="664"/>
    </row>
    <row r="131" spans="1:14" s="697" customFormat="1" ht="18" hidden="1" customHeight="1">
      <c r="A131" s="600"/>
      <c r="B131" s="665" t="s">
        <v>1153</v>
      </c>
      <c r="C131" s="689" t="s">
        <v>1154</v>
      </c>
      <c r="D131" s="638">
        <v>1900</v>
      </c>
      <c r="E131" s="638"/>
      <c r="F131" s="638"/>
      <c r="G131" s="638">
        <f>D131+E131-F131</f>
        <v>1900</v>
      </c>
      <c r="H131" s="673"/>
      <c r="I131" s="638"/>
      <c r="J131" s="638"/>
      <c r="K131" s="638">
        <f t="shared" si="25"/>
        <v>0</v>
      </c>
      <c r="L131" s="696"/>
      <c r="M131" s="696"/>
      <c r="N131" s="696"/>
    </row>
    <row r="132" spans="1:14" ht="18" hidden="1" customHeight="1">
      <c r="A132" s="600"/>
      <c r="B132" s="690">
        <v>90095</v>
      </c>
      <c r="C132" s="695" t="s">
        <v>1206</v>
      </c>
      <c r="D132" s="678"/>
      <c r="E132" s="678"/>
      <c r="F132" s="678"/>
      <c r="G132" s="678"/>
      <c r="H132" s="678">
        <f>H133</f>
        <v>1900</v>
      </c>
      <c r="I132" s="678"/>
      <c r="J132" s="678"/>
      <c r="K132" s="603">
        <f t="shared" si="25"/>
        <v>1900</v>
      </c>
      <c r="L132" s="664"/>
      <c r="M132" s="664"/>
      <c r="N132" s="664"/>
    </row>
    <row r="133" spans="1:14" ht="18" hidden="1" customHeight="1">
      <c r="A133" s="674"/>
      <c r="B133" s="671">
        <v>4210</v>
      </c>
      <c r="C133" s="685" t="s">
        <v>304</v>
      </c>
      <c r="D133" s="673"/>
      <c r="E133" s="673"/>
      <c r="F133" s="673"/>
      <c r="G133" s="673"/>
      <c r="H133" s="638">
        <v>1900</v>
      </c>
      <c r="I133" s="673"/>
      <c r="J133" s="673"/>
      <c r="K133" s="608">
        <f t="shared" si="25"/>
        <v>1900</v>
      </c>
      <c r="L133" s="664"/>
      <c r="M133" s="664"/>
      <c r="N133" s="664"/>
    </row>
    <row r="134" spans="1:14" s="704" customFormat="1" ht="18" hidden="1" customHeight="1">
      <c r="A134" s="595">
        <v>12</v>
      </c>
      <c r="B134" s="631"/>
      <c r="C134" s="597" t="s">
        <v>1207</v>
      </c>
      <c r="D134" s="680">
        <f>D135</f>
        <v>259175</v>
      </c>
      <c r="E134" s="680">
        <v>0</v>
      </c>
      <c r="F134" s="680">
        <v>0</v>
      </c>
      <c r="G134" s="598">
        <f>G135</f>
        <v>259175</v>
      </c>
      <c r="H134" s="680">
        <f>H137</f>
        <v>259175</v>
      </c>
      <c r="I134" s="680">
        <f>I137</f>
        <v>0</v>
      </c>
      <c r="J134" s="680">
        <f>J137</f>
        <v>0</v>
      </c>
      <c r="K134" s="598">
        <f t="shared" si="25"/>
        <v>259175</v>
      </c>
      <c r="L134" s="703"/>
      <c r="M134" s="703"/>
      <c r="N134" s="703"/>
    </row>
    <row r="135" spans="1:14" ht="18" hidden="1" customHeight="1">
      <c r="A135" s="600"/>
      <c r="B135" s="640">
        <v>90095</v>
      </c>
      <c r="C135" s="705" t="s">
        <v>1208</v>
      </c>
      <c r="D135" s="642">
        <f>D136</f>
        <v>259175</v>
      </c>
      <c r="E135" s="642"/>
      <c r="F135" s="642"/>
      <c r="G135" s="603">
        <f>D135+E135-F135</f>
        <v>259175</v>
      </c>
      <c r="H135" s="642"/>
      <c r="I135" s="642"/>
      <c r="J135" s="642"/>
      <c r="K135" s="603">
        <f t="shared" si="25"/>
        <v>0</v>
      </c>
      <c r="L135" s="664"/>
      <c r="M135" s="664"/>
      <c r="N135" s="664"/>
    </row>
    <row r="136" spans="1:14" ht="18" hidden="1" customHeight="1">
      <c r="A136" s="600"/>
      <c r="B136" s="665" t="s">
        <v>1153</v>
      </c>
      <c r="C136" s="689" t="s">
        <v>1154</v>
      </c>
      <c r="D136" s="638">
        <v>259175</v>
      </c>
      <c r="E136" s="651"/>
      <c r="F136" s="651"/>
      <c r="G136" s="638">
        <f>D136+E136-F136</f>
        <v>259175</v>
      </c>
      <c r="H136" s="706"/>
      <c r="I136" s="651"/>
      <c r="J136" s="651"/>
      <c r="K136" s="638">
        <f t="shared" si="25"/>
        <v>0</v>
      </c>
      <c r="L136" s="664"/>
      <c r="M136" s="664"/>
      <c r="N136" s="664"/>
    </row>
    <row r="137" spans="1:14" ht="18" hidden="1" customHeight="1">
      <c r="A137" s="600"/>
      <c r="B137" s="640">
        <v>90095</v>
      </c>
      <c r="C137" s="705" t="s">
        <v>1209</v>
      </c>
      <c r="D137" s="642"/>
      <c r="E137" s="642"/>
      <c r="F137" s="642"/>
      <c r="G137" s="642"/>
      <c r="H137" s="642">
        <f>SUM(H138:H145)</f>
        <v>259175</v>
      </c>
      <c r="I137" s="642">
        <f t="shared" ref="I137:J137" si="26">SUM(I138:I145)</f>
        <v>0</v>
      </c>
      <c r="J137" s="642">
        <f t="shared" si="26"/>
        <v>0</v>
      </c>
      <c r="K137" s="642">
        <f t="shared" si="25"/>
        <v>259175</v>
      </c>
      <c r="L137" s="664"/>
      <c r="M137" s="664"/>
      <c r="N137" s="664"/>
    </row>
    <row r="138" spans="1:14" s="697" customFormat="1" ht="18" hidden="1" customHeight="1">
      <c r="A138" s="600"/>
      <c r="B138" s="621">
        <v>4010</v>
      </c>
      <c r="C138" s="685" t="s">
        <v>299</v>
      </c>
      <c r="D138" s="677"/>
      <c r="E138" s="677"/>
      <c r="F138" s="677"/>
      <c r="G138" s="677"/>
      <c r="H138" s="608">
        <v>172212</v>
      </c>
      <c r="I138" s="677">
        <v>0</v>
      </c>
      <c r="J138" s="677">
        <v>0</v>
      </c>
      <c r="K138" s="608">
        <f t="shared" si="25"/>
        <v>172212</v>
      </c>
      <c r="L138" s="696"/>
      <c r="M138" s="696"/>
      <c r="N138" s="696"/>
    </row>
    <row r="139" spans="1:14" s="697" customFormat="1" ht="18" hidden="1" customHeight="1">
      <c r="A139" s="600"/>
      <c r="B139" s="621">
        <v>4040</v>
      </c>
      <c r="C139" s="685" t="s">
        <v>300</v>
      </c>
      <c r="D139" s="677"/>
      <c r="E139" s="677"/>
      <c r="F139" s="677"/>
      <c r="G139" s="677"/>
      <c r="H139" s="608">
        <v>13176</v>
      </c>
      <c r="I139" s="677">
        <v>0</v>
      </c>
      <c r="J139" s="677">
        <v>0</v>
      </c>
      <c r="K139" s="608">
        <f t="shared" si="25"/>
        <v>13176</v>
      </c>
      <c r="L139" s="696"/>
      <c r="M139" s="696"/>
      <c r="N139" s="696"/>
    </row>
    <row r="140" spans="1:14" s="697" customFormat="1" ht="18" hidden="1" customHeight="1">
      <c r="A140" s="600"/>
      <c r="B140" s="625">
        <v>4110</v>
      </c>
      <c r="C140" s="683" t="s">
        <v>301</v>
      </c>
      <c r="D140" s="684"/>
      <c r="E140" s="684"/>
      <c r="F140" s="684"/>
      <c r="G140" s="684"/>
      <c r="H140" s="612">
        <v>32353</v>
      </c>
      <c r="I140" s="684"/>
      <c r="J140" s="684"/>
      <c r="K140" s="608">
        <f t="shared" si="25"/>
        <v>32353</v>
      </c>
      <c r="L140" s="696"/>
      <c r="M140" s="696"/>
      <c r="N140" s="696"/>
    </row>
    <row r="141" spans="1:14" s="697" customFormat="1" ht="18" hidden="1" customHeight="1">
      <c r="A141" s="600"/>
      <c r="B141" s="707">
        <v>4120</v>
      </c>
      <c r="C141" s="708" t="s">
        <v>302</v>
      </c>
      <c r="D141" s="678"/>
      <c r="E141" s="678"/>
      <c r="F141" s="678"/>
      <c r="G141" s="678"/>
      <c r="H141" s="652">
        <v>4611</v>
      </c>
      <c r="I141" s="678"/>
      <c r="J141" s="678"/>
      <c r="K141" s="608">
        <f t="shared" si="25"/>
        <v>4611</v>
      </c>
      <c r="L141" s="696"/>
      <c r="M141" s="696"/>
      <c r="N141" s="696"/>
    </row>
    <row r="142" spans="1:14" s="697" customFormat="1" ht="18" hidden="1" customHeight="1">
      <c r="A142" s="600"/>
      <c r="B142" s="621">
        <v>4210</v>
      </c>
      <c r="C142" s="685" t="s">
        <v>304</v>
      </c>
      <c r="D142" s="677"/>
      <c r="E142" s="677"/>
      <c r="F142" s="677"/>
      <c r="G142" s="677"/>
      <c r="H142" s="608">
        <v>20000</v>
      </c>
      <c r="I142" s="677"/>
      <c r="J142" s="677"/>
      <c r="K142" s="608">
        <f t="shared" si="25"/>
        <v>20000</v>
      </c>
      <c r="L142" s="696"/>
      <c r="M142" s="696"/>
      <c r="N142" s="696"/>
    </row>
    <row r="143" spans="1:14" ht="18" hidden="1" customHeight="1">
      <c r="A143" s="600"/>
      <c r="B143" s="621">
        <v>4300</v>
      </c>
      <c r="C143" s="685" t="s">
        <v>306</v>
      </c>
      <c r="D143" s="677"/>
      <c r="E143" s="677"/>
      <c r="F143" s="677"/>
      <c r="G143" s="677"/>
      <c r="H143" s="608">
        <v>8000</v>
      </c>
      <c r="I143" s="677"/>
      <c r="J143" s="677"/>
      <c r="K143" s="608">
        <f t="shared" si="25"/>
        <v>8000</v>
      </c>
      <c r="L143" s="664"/>
      <c r="M143" s="664"/>
      <c r="N143" s="664"/>
    </row>
    <row r="144" spans="1:14" ht="18" hidden="1" customHeight="1">
      <c r="A144" s="600"/>
      <c r="B144" s="621">
        <v>4700</v>
      </c>
      <c r="C144" s="626" t="s">
        <v>1158</v>
      </c>
      <c r="D144" s="684"/>
      <c r="E144" s="684"/>
      <c r="F144" s="684"/>
      <c r="G144" s="684"/>
      <c r="H144" s="612">
        <v>6000</v>
      </c>
      <c r="I144" s="684"/>
      <c r="J144" s="684"/>
      <c r="K144" s="608">
        <f t="shared" si="25"/>
        <v>6000</v>
      </c>
      <c r="L144" s="664"/>
      <c r="M144" s="664"/>
      <c r="N144" s="664"/>
    </row>
    <row r="145" spans="1:15" ht="18" hidden="1" customHeight="1">
      <c r="A145" s="692"/>
      <c r="B145" s="671">
        <v>4710</v>
      </c>
      <c r="C145" s="686" t="s">
        <v>311</v>
      </c>
      <c r="D145" s="673"/>
      <c r="E145" s="673"/>
      <c r="F145" s="673"/>
      <c r="G145" s="673"/>
      <c r="H145" s="638">
        <v>2823</v>
      </c>
      <c r="I145" s="673"/>
      <c r="J145" s="673"/>
      <c r="K145" s="608">
        <f t="shared" si="25"/>
        <v>2823</v>
      </c>
      <c r="L145" s="664"/>
      <c r="M145" s="664"/>
      <c r="N145" s="664"/>
    </row>
    <row r="146" spans="1:15" s="599" customFormat="1" ht="33.75" hidden="1" customHeight="1">
      <c r="A146" s="595">
        <v>13</v>
      </c>
      <c r="B146" s="631"/>
      <c r="C146" s="632" t="s">
        <v>1210</v>
      </c>
      <c r="D146" s="709">
        <f t="shared" ref="D146:G147" si="27">D147</f>
        <v>187390</v>
      </c>
      <c r="E146" s="709">
        <f t="shared" si="27"/>
        <v>0</v>
      </c>
      <c r="F146" s="709">
        <f t="shared" si="27"/>
        <v>0</v>
      </c>
      <c r="G146" s="709">
        <f t="shared" si="27"/>
        <v>187390</v>
      </c>
      <c r="H146" s="709">
        <f>H149</f>
        <v>187390</v>
      </c>
      <c r="I146" s="709">
        <f>I149</f>
        <v>0</v>
      </c>
      <c r="J146" s="709">
        <f t="shared" ref="J146:K146" si="28">J149</f>
        <v>0</v>
      </c>
      <c r="K146" s="709">
        <f t="shared" si="28"/>
        <v>187390</v>
      </c>
      <c r="L146" s="710"/>
      <c r="M146" s="710"/>
      <c r="N146" s="710"/>
      <c r="O146" s="681"/>
    </row>
    <row r="147" spans="1:15" ht="15" hidden="1" customHeight="1">
      <c r="A147" s="600"/>
      <c r="B147" s="633">
        <v>75495</v>
      </c>
      <c r="C147" s="634" t="s">
        <v>1211</v>
      </c>
      <c r="D147" s="711">
        <f t="shared" si="27"/>
        <v>187390</v>
      </c>
      <c r="E147" s="711">
        <f t="shared" si="27"/>
        <v>0</v>
      </c>
      <c r="F147" s="711">
        <f t="shared" si="27"/>
        <v>0</v>
      </c>
      <c r="G147" s="712">
        <f t="shared" si="27"/>
        <v>187390</v>
      </c>
      <c r="H147" s="711"/>
      <c r="I147" s="713"/>
      <c r="J147" s="714"/>
      <c r="K147" s="714"/>
      <c r="L147" s="578"/>
      <c r="M147" s="578"/>
      <c r="N147" s="578"/>
      <c r="O147" s="664"/>
    </row>
    <row r="148" spans="1:15" ht="32.25" hidden="1" customHeight="1">
      <c r="A148" s="600"/>
      <c r="B148" s="715" t="s">
        <v>1212</v>
      </c>
      <c r="C148" s="716" t="s">
        <v>1213</v>
      </c>
      <c r="D148" s="717">
        <v>187390</v>
      </c>
      <c r="E148" s="717">
        <v>0</v>
      </c>
      <c r="F148" s="717">
        <v>0</v>
      </c>
      <c r="G148" s="718">
        <f t="shared" ref="G148" si="29">D148+E148-F148</f>
        <v>187390</v>
      </c>
      <c r="H148" s="719"/>
      <c r="I148" s="720"/>
      <c r="J148" s="721"/>
      <c r="K148" s="721"/>
      <c r="L148" s="578"/>
      <c r="M148" s="578"/>
      <c r="N148" s="578"/>
      <c r="O148" s="664"/>
    </row>
    <row r="149" spans="1:15" ht="17.25" hidden="1" customHeight="1">
      <c r="A149" s="600"/>
      <c r="B149" s="722">
        <v>75495</v>
      </c>
      <c r="C149" s="723" t="s">
        <v>1214</v>
      </c>
      <c r="D149" s="724"/>
      <c r="E149" s="724"/>
      <c r="F149" s="724"/>
      <c r="G149" s="724"/>
      <c r="H149" s="724">
        <f>H150</f>
        <v>187390</v>
      </c>
      <c r="I149" s="724">
        <f>I150</f>
        <v>0</v>
      </c>
      <c r="J149" s="724">
        <f>J150</f>
        <v>0</v>
      </c>
      <c r="K149" s="724">
        <f>K150</f>
        <v>187390</v>
      </c>
      <c r="L149" s="578"/>
      <c r="M149" s="578"/>
      <c r="N149" s="578"/>
      <c r="O149" s="664"/>
    </row>
    <row r="150" spans="1:15" s="697" customFormat="1" ht="17.25" hidden="1" customHeight="1">
      <c r="A150" s="725"/>
      <c r="B150" s="644">
        <v>4370</v>
      </c>
      <c r="C150" s="618" t="s">
        <v>330</v>
      </c>
      <c r="D150" s="726"/>
      <c r="E150" s="726"/>
      <c r="F150" s="726"/>
      <c r="G150" s="726"/>
      <c r="H150" s="727">
        <v>187390</v>
      </c>
      <c r="I150" s="727">
        <v>0</v>
      </c>
      <c r="J150" s="728">
        <v>0</v>
      </c>
      <c r="K150" s="728">
        <f t="shared" ref="K150" si="30">H150+I150-J150</f>
        <v>187390</v>
      </c>
      <c r="L150" s="729"/>
      <c r="M150" s="729"/>
      <c r="N150" s="729"/>
      <c r="O150" s="696"/>
    </row>
    <row r="151" spans="1:15" s="697" customFormat="1" ht="18" customHeight="1">
      <c r="A151" s="1179" t="s">
        <v>1215</v>
      </c>
      <c r="B151" s="1180"/>
      <c r="C151" s="1181"/>
      <c r="D151" s="693">
        <f t="shared" ref="D151:K151" si="31">D40+D90+D112+D119+D77+D63+D129+D124+D134+D10+D32+D26+D146</f>
        <v>24142451</v>
      </c>
      <c r="E151" s="693">
        <f t="shared" si="31"/>
        <v>13872221</v>
      </c>
      <c r="F151" s="693">
        <f t="shared" si="31"/>
        <v>13872221</v>
      </c>
      <c r="G151" s="693">
        <f t="shared" si="31"/>
        <v>24142451</v>
      </c>
      <c r="H151" s="693">
        <f>H40+H90+H112+H119+H77+H63+H129+H124+H134+H10+H32+H26+H146</f>
        <v>30855251</v>
      </c>
      <c r="I151" s="693">
        <f t="shared" si="31"/>
        <v>782</v>
      </c>
      <c r="J151" s="693">
        <f t="shared" si="31"/>
        <v>782</v>
      </c>
      <c r="K151" s="693">
        <f t="shared" si="31"/>
        <v>30855251</v>
      </c>
      <c r="L151" s="696"/>
      <c r="M151" s="696"/>
      <c r="N151" s="696"/>
    </row>
    <row r="152" spans="1:15" s="731" customFormat="1" ht="11.25">
      <c r="A152" s="730"/>
      <c r="B152" s="730"/>
    </row>
    <row r="153" spans="1:15" s="733" customFormat="1" ht="12.75">
      <c r="A153" s="732"/>
      <c r="B153" s="732"/>
    </row>
    <row r="154" spans="1:15" s="733" customFormat="1" ht="12.75">
      <c r="A154" s="732"/>
      <c r="B154" s="732"/>
    </row>
    <row r="155" spans="1:15" s="664" customFormat="1">
      <c r="A155" s="734"/>
      <c r="B155" s="734"/>
    </row>
  </sheetData>
  <sheetProtection password="C25B" sheet="1" objects="1" scenarios="1"/>
  <mergeCells count="10">
    <mergeCell ref="A151:C151"/>
    <mergeCell ref="C1:H1"/>
    <mergeCell ref="C2:H2"/>
    <mergeCell ref="C3:H3"/>
    <mergeCell ref="A5:K5"/>
    <mergeCell ref="A7:A8"/>
    <mergeCell ref="B7:B8"/>
    <mergeCell ref="C7:C8"/>
    <mergeCell ref="D7:G7"/>
    <mergeCell ref="H7:K7"/>
  </mergeCells>
  <printOptions horizontalCentered="1"/>
  <pageMargins left="0.70866141732283472" right="0.70866141732283472" top="0.98425196850393704" bottom="0.74803149606299213" header="0.31496062992125984" footer="0.19685039370078741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25"/>
  <sheetViews>
    <sheetView view="pageBreakPreview" topLeftCell="A12" zoomScaleNormal="100" zoomScaleSheetLayoutView="100" workbookViewId="0">
      <selection activeCell="D86" sqref="D86:D88"/>
    </sheetView>
  </sheetViews>
  <sheetFormatPr defaultColWidth="8" defaultRowHeight="12.75"/>
  <cols>
    <col min="1" max="1" width="4.625" style="539" customWidth="1"/>
    <col min="2" max="2" width="6.625" style="539" customWidth="1"/>
    <col min="3" max="3" width="21.625" style="533" customWidth="1"/>
    <col min="4" max="4" width="42" style="533" customWidth="1"/>
    <col min="5" max="5" width="2.125" style="534" customWidth="1"/>
    <col min="6" max="6" width="13.75" style="535" customWidth="1"/>
    <col min="7" max="7" width="16.125" style="533" customWidth="1"/>
    <col min="8" max="8" width="2.875" style="533" customWidth="1"/>
    <col min="9" max="16384" width="8" style="536"/>
  </cols>
  <sheetData>
    <row r="1" spans="1:8" ht="15" customHeight="1">
      <c r="C1" s="541"/>
      <c r="D1" s="542" t="s">
        <v>1086</v>
      </c>
      <c r="E1" s="1195" t="s">
        <v>1219</v>
      </c>
      <c r="F1" s="1195"/>
      <c r="G1" s="1195"/>
    </row>
    <row r="2" spans="1:8" ht="15" customHeight="1">
      <c r="C2" s="541"/>
      <c r="D2" s="541" t="s">
        <v>1087</v>
      </c>
      <c r="E2" s="1196" t="s">
        <v>1218</v>
      </c>
      <c r="F2" s="1196"/>
      <c r="G2" s="1196"/>
    </row>
    <row r="3" spans="1:8" ht="13.5" customHeight="1">
      <c r="D3" s="1196" t="s">
        <v>1088</v>
      </c>
      <c r="E3" s="1196"/>
      <c r="F3" s="1196"/>
      <c r="G3" s="1196"/>
    </row>
    <row r="4" spans="1:8" ht="51" customHeight="1">
      <c r="A4" s="1197" t="s">
        <v>1089</v>
      </c>
      <c r="B4" s="1197"/>
      <c r="C4" s="1197"/>
      <c r="D4" s="1197"/>
      <c r="E4" s="1197"/>
      <c r="F4" s="1197"/>
      <c r="G4" s="1197"/>
    </row>
    <row r="5" spans="1:8" s="420" customFormat="1" ht="11.25" customHeight="1">
      <c r="A5" s="427"/>
      <c r="B5" s="427"/>
      <c r="C5" s="426"/>
      <c r="D5" s="426"/>
      <c r="E5" s="428"/>
      <c r="F5" s="425"/>
      <c r="G5" s="425"/>
      <c r="H5" s="426"/>
    </row>
    <row r="6" spans="1:8" s="420" customFormat="1" ht="11.25" customHeight="1">
      <c r="A6" s="427"/>
      <c r="B6" s="427"/>
      <c r="C6" s="426"/>
      <c r="D6" s="426"/>
      <c r="E6" s="428"/>
      <c r="F6" s="425"/>
      <c r="G6" s="421" t="s">
        <v>35</v>
      </c>
      <c r="H6" s="426"/>
    </row>
    <row r="7" spans="1:8" s="430" customFormat="1" ht="15.75" customHeight="1">
      <c r="A7" s="1198" t="s">
        <v>36</v>
      </c>
      <c r="B7" s="1198" t="s">
        <v>294</v>
      </c>
      <c r="C7" s="1200" t="s">
        <v>544</v>
      </c>
      <c r="D7" s="1201"/>
      <c r="E7" s="1202" t="s">
        <v>93</v>
      </c>
      <c r="F7" s="1204" t="s">
        <v>1090</v>
      </c>
      <c r="G7" s="1202" t="s">
        <v>1091</v>
      </c>
      <c r="H7" s="543"/>
    </row>
    <row r="8" spans="1:8" s="430" customFormat="1" ht="38.25" customHeight="1">
      <c r="A8" s="1199"/>
      <c r="B8" s="1199"/>
      <c r="C8" s="544" t="s">
        <v>1092</v>
      </c>
      <c r="D8" s="544" t="s">
        <v>1093</v>
      </c>
      <c r="E8" s="1203"/>
      <c r="F8" s="1205"/>
      <c r="G8" s="1206"/>
      <c r="H8" s="543"/>
    </row>
    <row r="9" spans="1:8" s="451" customFormat="1" ht="11.25">
      <c r="A9" s="545">
        <v>1</v>
      </c>
      <c r="B9" s="545">
        <v>2</v>
      </c>
      <c r="C9" s="546">
        <v>3</v>
      </c>
      <c r="D9" s="546">
        <v>4</v>
      </c>
      <c r="E9" s="546"/>
      <c r="F9" s="547">
        <v>5</v>
      </c>
      <c r="G9" s="546">
        <v>6</v>
      </c>
      <c r="H9" s="452"/>
    </row>
    <row r="10" spans="1:8" s="550" customFormat="1" ht="18" customHeight="1">
      <c r="A10" s="1207" t="s">
        <v>151</v>
      </c>
      <c r="B10" s="1208"/>
      <c r="C10" s="1208"/>
      <c r="D10" s="1209"/>
      <c r="E10" s="548" t="s">
        <v>0</v>
      </c>
      <c r="F10" s="549">
        <f>F20+F14+F17+F23+F26+F29+F32+F35+F38+F41+F44+F47+F50+F53+F56+F59+F62+F65+F68+F71+F74+F77+F80+F83+F86+F89+F92+F95</f>
        <v>36940795</v>
      </c>
      <c r="G10" s="549">
        <f>G20+G14+G17+G23+G26+G29+G32+G35+G38+G41+G44+G47+G50+G53+G56+G59+G62+G65+G68+G71+G74+G77+G80+G83+G86+G89+G92+G95</f>
        <v>261200557</v>
      </c>
    </row>
    <row r="11" spans="1:8" s="550" customFormat="1" ht="18" customHeight="1">
      <c r="A11" s="1159"/>
      <c r="B11" s="1160"/>
      <c r="C11" s="1160"/>
      <c r="D11" s="1161"/>
      <c r="E11" s="551" t="s">
        <v>1</v>
      </c>
      <c r="F11" s="549">
        <f t="shared" ref="F11:G12" si="0">F21+F15+F18+F24+F27+F30+F33+F36+F39+F42+F45+F48+F51+F54+F57+F60+F63+F66+F69+F72+F75+F78+F81+F84+F87+F90+F93+F96</f>
        <v>55849</v>
      </c>
      <c r="G11" s="549">
        <f t="shared" si="0"/>
        <v>6081943</v>
      </c>
    </row>
    <row r="12" spans="1:8" s="550" customFormat="1" ht="18" customHeight="1">
      <c r="A12" s="1162"/>
      <c r="B12" s="1163"/>
      <c r="C12" s="1163"/>
      <c r="D12" s="1164"/>
      <c r="E12" s="552" t="s">
        <v>2</v>
      </c>
      <c r="F12" s="549">
        <f t="shared" si="0"/>
        <v>36996644</v>
      </c>
      <c r="G12" s="549">
        <f t="shared" si="0"/>
        <v>267282500</v>
      </c>
    </row>
    <row r="13" spans="1:8" s="550" customFormat="1" ht="9" customHeight="1">
      <c r="A13" s="1210"/>
      <c r="B13" s="1211"/>
      <c r="C13" s="1211"/>
      <c r="D13" s="1211"/>
      <c r="E13" s="1211"/>
      <c r="F13" s="1211"/>
      <c r="G13" s="1212"/>
    </row>
    <row r="14" spans="1:8" s="559" customFormat="1" ht="18" hidden="1" customHeight="1">
      <c r="A14" s="553">
        <v>600</v>
      </c>
      <c r="B14" s="554">
        <v>60013</v>
      </c>
      <c r="C14" s="1213" t="s">
        <v>1094</v>
      </c>
      <c r="D14" s="1214" t="s">
        <v>1095</v>
      </c>
      <c r="E14" s="555" t="s">
        <v>0</v>
      </c>
      <c r="F14" s="556">
        <v>908365</v>
      </c>
      <c r="G14" s="557">
        <v>908365</v>
      </c>
      <c r="H14" s="558"/>
    </row>
    <row r="15" spans="1:8" s="559" customFormat="1" ht="18" hidden="1" customHeight="1">
      <c r="A15" s="553"/>
      <c r="B15" s="554"/>
      <c r="C15" s="1148"/>
      <c r="D15" s="1215"/>
      <c r="E15" s="472" t="s">
        <v>1</v>
      </c>
      <c r="F15" s="556">
        <v>0</v>
      </c>
      <c r="G15" s="557">
        <v>0</v>
      </c>
      <c r="H15" s="558"/>
    </row>
    <row r="16" spans="1:8" s="559" customFormat="1" ht="18" hidden="1" customHeight="1">
      <c r="A16" s="553"/>
      <c r="B16" s="554"/>
      <c r="C16" s="1149"/>
      <c r="D16" s="1216"/>
      <c r="E16" s="472" t="s">
        <v>2</v>
      </c>
      <c r="F16" s="556">
        <f>F14+F15</f>
        <v>908365</v>
      </c>
      <c r="G16" s="556">
        <f>G14+G15</f>
        <v>908365</v>
      </c>
      <c r="H16" s="558"/>
    </row>
    <row r="17" spans="1:8" s="559" customFormat="1" ht="18" hidden="1" customHeight="1">
      <c r="A17" s="560"/>
      <c r="B17" s="554"/>
      <c r="C17" s="1213" t="s">
        <v>1096</v>
      </c>
      <c r="D17" s="1214" t="s">
        <v>1097</v>
      </c>
      <c r="E17" s="561" t="s">
        <v>0</v>
      </c>
      <c r="F17" s="556">
        <v>1000000</v>
      </c>
      <c r="G17" s="557">
        <v>4420000</v>
      </c>
      <c r="H17" s="558"/>
    </row>
    <row r="18" spans="1:8" s="559" customFormat="1" ht="18" hidden="1" customHeight="1">
      <c r="A18" s="560"/>
      <c r="B18" s="554"/>
      <c r="C18" s="1148"/>
      <c r="D18" s="1215"/>
      <c r="E18" s="472" t="s">
        <v>1</v>
      </c>
      <c r="F18" s="556">
        <v>0</v>
      </c>
      <c r="G18" s="557">
        <v>0</v>
      </c>
      <c r="H18" s="558"/>
    </row>
    <row r="19" spans="1:8" s="559" customFormat="1" ht="18" hidden="1" customHeight="1">
      <c r="A19" s="560"/>
      <c r="B19" s="554"/>
      <c r="C19" s="1149"/>
      <c r="D19" s="1216"/>
      <c r="E19" s="472" t="s">
        <v>2</v>
      </c>
      <c r="F19" s="556">
        <f>F17+F18</f>
        <v>1000000</v>
      </c>
      <c r="G19" s="556">
        <f>G17+G18</f>
        <v>4420000</v>
      </c>
      <c r="H19" s="558"/>
    </row>
    <row r="20" spans="1:8" s="559" customFormat="1" ht="18" hidden="1" customHeight="1">
      <c r="A20" s="553"/>
      <c r="B20" s="554"/>
      <c r="C20" s="1213" t="s">
        <v>1098</v>
      </c>
      <c r="D20" s="1214" t="s">
        <v>479</v>
      </c>
      <c r="E20" s="561" t="s">
        <v>0</v>
      </c>
      <c r="F20" s="556">
        <v>213282</v>
      </c>
      <c r="G20" s="557">
        <v>284376</v>
      </c>
      <c r="H20" s="558"/>
    </row>
    <row r="21" spans="1:8" s="559" customFormat="1" ht="18" hidden="1" customHeight="1">
      <c r="A21" s="553"/>
      <c r="B21" s="554"/>
      <c r="C21" s="1148"/>
      <c r="D21" s="1215"/>
      <c r="E21" s="472" t="s">
        <v>1</v>
      </c>
      <c r="F21" s="556">
        <v>0</v>
      </c>
      <c r="G21" s="557">
        <v>0</v>
      </c>
      <c r="H21" s="558"/>
    </row>
    <row r="22" spans="1:8" s="559" customFormat="1" ht="18" hidden="1" customHeight="1">
      <c r="A22" s="553"/>
      <c r="B22" s="554"/>
      <c r="C22" s="1149"/>
      <c r="D22" s="1216"/>
      <c r="E22" s="472" t="s">
        <v>2</v>
      </c>
      <c r="F22" s="556">
        <f>F20+F21</f>
        <v>213282</v>
      </c>
      <c r="G22" s="556">
        <f>G20+G21</f>
        <v>284376</v>
      </c>
      <c r="H22" s="558"/>
    </row>
    <row r="23" spans="1:8" s="559" customFormat="1" ht="18" hidden="1" customHeight="1">
      <c r="A23" s="560"/>
      <c r="B23" s="554"/>
      <c r="C23" s="1213" t="s">
        <v>1099</v>
      </c>
      <c r="D23" s="1214" t="s">
        <v>1100</v>
      </c>
      <c r="E23" s="561" t="s">
        <v>0</v>
      </c>
      <c r="F23" s="556">
        <v>462173</v>
      </c>
      <c r="G23" s="557">
        <v>616231</v>
      </c>
      <c r="H23" s="558"/>
    </row>
    <row r="24" spans="1:8" s="559" customFormat="1" ht="18" hidden="1" customHeight="1">
      <c r="A24" s="560"/>
      <c r="B24" s="554"/>
      <c r="C24" s="1148"/>
      <c r="D24" s="1215"/>
      <c r="E24" s="472" t="s">
        <v>1</v>
      </c>
      <c r="F24" s="556">
        <v>0</v>
      </c>
      <c r="G24" s="557">
        <v>0</v>
      </c>
      <c r="H24" s="558"/>
    </row>
    <row r="25" spans="1:8" s="559" customFormat="1" ht="18" hidden="1" customHeight="1">
      <c r="A25" s="560"/>
      <c r="B25" s="554"/>
      <c r="C25" s="1149"/>
      <c r="D25" s="1216"/>
      <c r="E25" s="472" t="s">
        <v>2</v>
      </c>
      <c r="F25" s="556">
        <f>F23+F24</f>
        <v>462173</v>
      </c>
      <c r="G25" s="556">
        <f>G23+G24</f>
        <v>616231</v>
      </c>
      <c r="H25" s="558"/>
    </row>
    <row r="26" spans="1:8" s="559" customFormat="1" ht="18" hidden="1" customHeight="1">
      <c r="A26" s="560"/>
      <c r="B26" s="554"/>
      <c r="C26" s="1213" t="s">
        <v>1101</v>
      </c>
      <c r="D26" s="1214" t="s">
        <v>477</v>
      </c>
      <c r="E26" s="561" t="s">
        <v>0</v>
      </c>
      <c r="F26" s="556">
        <v>555714</v>
      </c>
      <c r="G26" s="557">
        <v>740952</v>
      </c>
      <c r="H26" s="558"/>
    </row>
    <row r="27" spans="1:8" s="559" customFormat="1" ht="18" hidden="1" customHeight="1">
      <c r="A27" s="560"/>
      <c r="B27" s="554"/>
      <c r="C27" s="1148"/>
      <c r="D27" s="1215"/>
      <c r="E27" s="472" t="s">
        <v>1</v>
      </c>
      <c r="F27" s="556">
        <v>0</v>
      </c>
      <c r="G27" s="557">
        <v>0</v>
      </c>
      <c r="H27" s="558"/>
    </row>
    <row r="28" spans="1:8" s="559" customFormat="1" ht="18" hidden="1" customHeight="1">
      <c r="A28" s="560"/>
      <c r="B28" s="554"/>
      <c r="C28" s="1149"/>
      <c r="D28" s="1216"/>
      <c r="E28" s="472" t="s">
        <v>2</v>
      </c>
      <c r="F28" s="556">
        <f>F26+F27</f>
        <v>555714</v>
      </c>
      <c r="G28" s="556">
        <f>G26+G27</f>
        <v>740952</v>
      </c>
      <c r="H28" s="558"/>
    </row>
    <row r="29" spans="1:8" s="559" customFormat="1" ht="18" hidden="1" customHeight="1">
      <c r="A29" s="560"/>
      <c r="B29" s="554"/>
      <c r="C29" s="1213" t="s">
        <v>1102</v>
      </c>
      <c r="D29" s="1214" t="s">
        <v>1103</v>
      </c>
      <c r="E29" s="561" t="s">
        <v>0</v>
      </c>
      <c r="F29" s="556">
        <v>2516952</v>
      </c>
      <c r="G29" s="557">
        <v>11728744</v>
      </c>
      <c r="H29" s="558"/>
    </row>
    <row r="30" spans="1:8" s="559" customFormat="1" ht="18" hidden="1" customHeight="1">
      <c r="A30" s="560"/>
      <c r="B30" s="554"/>
      <c r="C30" s="1148"/>
      <c r="D30" s="1215"/>
      <c r="E30" s="472" t="s">
        <v>1</v>
      </c>
      <c r="F30" s="556">
        <v>0</v>
      </c>
      <c r="G30" s="557">
        <v>0</v>
      </c>
      <c r="H30" s="558"/>
    </row>
    <row r="31" spans="1:8" s="559" customFormat="1" ht="18" hidden="1" customHeight="1">
      <c r="A31" s="560"/>
      <c r="B31" s="554"/>
      <c r="C31" s="1149"/>
      <c r="D31" s="1216"/>
      <c r="E31" s="472" t="s">
        <v>2</v>
      </c>
      <c r="F31" s="556">
        <f>F29+F30</f>
        <v>2516952</v>
      </c>
      <c r="G31" s="556">
        <f>G29+G30</f>
        <v>11728744</v>
      </c>
      <c r="H31" s="558"/>
    </row>
    <row r="32" spans="1:8" s="559" customFormat="1" ht="18" hidden="1" customHeight="1">
      <c r="A32" s="560"/>
      <c r="B32" s="554"/>
      <c r="C32" s="1213" t="s">
        <v>1104</v>
      </c>
      <c r="D32" s="1214" t="s">
        <v>487</v>
      </c>
      <c r="E32" s="561" t="s">
        <v>0</v>
      </c>
      <c r="F32" s="556">
        <v>41488</v>
      </c>
      <c r="G32" s="557">
        <v>62238</v>
      </c>
      <c r="H32" s="558"/>
    </row>
    <row r="33" spans="1:8" s="559" customFormat="1" ht="18" hidden="1" customHeight="1">
      <c r="A33" s="560"/>
      <c r="B33" s="554"/>
      <c r="C33" s="1148"/>
      <c r="D33" s="1215"/>
      <c r="E33" s="472" t="s">
        <v>1</v>
      </c>
      <c r="F33" s="556">
        <v>0</v>
      </c>
      <c r="G33" s="557">
        <v>0</v>
      </c>
      <c r="H33" s="558"/>
    </row>
    <row r="34" spans="1:8" s="559" customFormat="1" ht="18" hidden="1" customHeight="1">
      <c r="A34" s="560"/>
      <c r="B34" s="554"/>
      <c r="C34" s="1149"/>
      <c r="D34" s="1216"/>
      <c r="E34" s="472" t="s">
        <v>2</v>
      </c>
      <c r="F34" s="556">
        <f>F32+F33</f>
        <v>41488</v>
      </c>
      <c r="G34" s="556">
        <f>G32+G33</f>
        <v>62238</v>
      </c>
      <c r="H34" s="558"/>
    </row>
    <row r="35" spans="1:8" s="559" customFormat="1" ht="24.95" hidden="1" customHeight="1">
      <c r="A35" s="560"/>
      <c r="B35" s="560"/>
      <c r="C35" s="1213" t="s">
        <v>1105</v>
      </c>
      <c r="D35" s="1214" t="s">
        <v>1106</v>
      </c>
      <c r="E35" s="561" t="s">
        <v>0</v>
      </c>
      <c r="F35" s="556">
        <v>642340</v>
      </c>
      <c r="G35" s="557">
        <v>3443565</v>
      </c>
      <c r="H35" s="558"/>
    </row>
    <row r="36" spans="1:8" s="559" customFormat="1" ht="24.95" hidden="1" customHeight="1">
      <c r="A36" s="560"/>
      <c r="B36" s="560"/>
      <c r="C36" s="1148"/>
      <c r="D36" s="1215"/>
      <c r="E36" s="472" t="s">
        <v>1</v>
      </c>
      <c r="F36" s="556">
        <v>0</v>
      </c>
      <c r="G36" s="557">
        <v>0</v>
      </c>
      <c r="H36" s="558"/>
    </row>
    <row r="37" spans="1:8" s="559" customFormat="1" ht="24.95" hidden="1" customHeight="1">
      <c r="A37" s="560"/>
      <c r="B37" s="560"/>
      <c r="C37" s="1149"/>
      <c r="D37" s="1216"/>
      <c r="E37" s="472" t="s">
        <v>2</v>
      </c>
      <c r="F37" s="556">
        <f>F35+F36</f>
        <v>642340</v>
      </c>
      <c r="G37" s="556">
        <f>G35+G36</f>
        <v>3443565</v>
      </c>
      <c r="H37" s="558"/>
    </row>
    <row r="38" spans="1:8" s="559" customFormat="1" ht="24.95" hidden="1" customHeight="1">
      <c r="A38" s="560"/>
      <c r="B38" s="560"/>
      <c r="C38" s="1213" t="s">
        <v>1107</v>
      </c>
      <c r="D38" s="1214" t="s">
        <v>1108</v>
      </c>
      <c r="E38" s="561" t="s">
        <v>0</v>
      </c>
      <c r="F38" s="556">
        <v>214988</v>
      </c>
      <c r="G38" s="557">
        <v>1479268</v>
      </c>
      <c r="H38" s="558"/>
    </row>
    <row r="39" spans="1:8" s="559" customFormat="1" ht="24.95" hidden="1" customHeight="1">
      <c r="A39" s="560"/>
      <c r="B39" s="560"/>
      <c r="C39" s="1148"/>
      <c r="D39" s="1215"/>
      <c r="E39" s="472" t="s">
        <v>1</v>
      </c>
      <c r="F39" s="556">
        <v>0</v>
      </c>
      <c r="G39" s="557">
        <v>0</v>
      </c>
      <c r="H39" s="558"/>
    </row>
    <row r="40" spans="1:8" s="559" customFormat="1" ht="24.95" hidden="1" customHeight="1">
      <c r="A40" s="560"/>
      <c r="B40" s="560"/>
      <c r="C40" s="1149"/>
      <c r="D40" s="1216"/>
      <c r="E40" s="472" t="s">
        <v>2</v>
      </c>
      <c r="F40" s="556">
        <f>F38+F39</f>
        <v>214988</v>
      </c>
      <c r="G40" s="556">
        <f>G38+G39</f>
        <v>1479268</v>
      </c>
      <c r="H40" s="558"/>
    </row>
    <row r="41" spans="1:8" s="559" customFormat="1" ht="27.95" hidden="1" customHeight="1">
      <c r="A41" s="560"/>
      <c r="B41" s="560"/>
      <c r="C41" s="1213" t="s">
        <v>1109</v>
      </c>
      <c r="D41" s="1214" t="s">
        <v>1110</v>
      </c>
      <c r="E41" s="561" t="s">
        <v>0</v>
      </c>
      <c r="F41" s="556">
        <v>1296284</v>
      </c>
      <c r="G41" s="557">
        <v>2542443</v>
      </c>
      <c r="H41" s="558"/>
    </row>
    <row r="42" spans="1:8" s="559" customFormat="1" ht="27.95" hidden="1" customHeight="1">
      <c r="A42" s="560"/>
      <c r="B42" s="560"/>
      <c r="C42" s="1148"/>
      <c r="D42" s="1215"/>
      <c r="E42" s="472" t="s">
        <v>1</v>
      </c>
      <c r="F42" s="556">
        <v>0</v>
      </c>
      <c r="G42" s="557">
        <v>0</v>
      </c>
      <c r="H42" s="558"/>
    </row>
    <row r="43" spans="1:8" s="559" customFormat="1" ht="27.95" hidden="1" customHeight="1">
      <c r="A43" s="560"/>
      <c r="B43" s="560"/>
      <c r="C43" s="1149"/>
      <c r="D43" s="1216"/>
      <c r="E43" s="472" t="s">
        <v>2</v>
      </c>
      <c r="F43" s="556">
        <f>F41+F42</f>
        <v>1296284</v>
      </c>
      <c r="G43" s="556">
        <f>G41+G42</f>
        <v>2542443</v>
      </c>
      <c r="H43" s="558"/>
    </row>
    <row r="44" spans="1:8" s="559" customFormat="1" ht="18" hidden="1" customHeight="1">
      <c r="A44" s="560"/>
      <c r="B44" s="560"/>
      <c r="C44" s="1213" t="s">
        <v>1111</v>
      </c>
      <c r="D44" s="1214" t="s">
        <v>1112</v>
      </c>
      <c r="E44" s="561" t="s">
        <v>0</v>
      </c>
      <c r="F44" s="556">
        <v>36000</v>
      </c>
      <c r="G44" s="557">
        <v>590400</v>
      </c>
      <c r="H44" s="558"/>
    </row>
    <row r="45" spans="1:8" s="559" customFormat="1" ht="18" hidden="1" customHeight="1">
      <c r="A45" s="560"/>
      <c r="B45" s="560"/>
      <c r="C45" s="1148"/>
      <c r="D45" s="1215"/>
      <c r="E45" s="472" t="s">
        <v>1</v>
      </c>
      <c r="F45" s="556">
        <v>0</v>
      </c>
      <c r="G45" s="557">
        <v>0</v>
      </c>
      <c r="H45" s="558"/>
    </row>
    <row r="46" spans="1:8" s="559" customFormat="1" ht="18" hidden="1" customHeight="1">
      <c r="A46" s="560"/>
      <c r="B46" s="560"/>
      <c r="C46" s="1149"/>
      <c r="D46" s="1216"/>
      <c r="E46" s="472" t="s">
        <v>2</v>
      </c>
      <c r="F46" s="556">
        <f>F44+F45</f>
        <v>36000</v>
      </c>
      <c r="G46" s="556">
        <f>G44+G45</f>
        <v>590400</v>
      </c>
      <c r="H46" s="558"/>
    </row>
    <row r="47" spans="1:8" s="559" customFormat="1" ht="18" hidden="1" customHeight="1">
      <c r="A47" s="560"/>
      <c r="B47" s="560"/>
      <c r="C47" s="1213" t="s">
        <v>1113</v>
      </c>
      <c r="D47" s="1214" t="s">
        <v>1114</v>
      </c>
      <c r="E47" s="561" t="s">
        <v>0</v>
      </c>
      <c r="F47" s="556">
        <v>2446663</v>
      </c>
      <c r="G47" s="557">
        <v>51243872</v>
      </c>
      <c r="H47" s="558"/>
    </row>
    <row r="48" spans="1:8" s="559" customFormat="1" ht="18" hidden="1" customHeight="1">
      <c r="A48" s="560"/>
      <c r="B48" s="560"/>
      <c r="C48" s="1148"/>
      <c r="D48" s="1215"/>
      <c r="E48" s="472" t="s">
        <v>1</v>
      </c>
      <c r="F48" s="556">
        <v>0</v>
      </c>
      <c r="G48" s="557">
        <v>0</v>
      </c>
      <c r="H48" s="558"/>
    </row>
    <row r="49" spans="1:8" s="559" customFormat="1" ht="18" hidden="1" customHeight="1">
      <c r="A49" s="560"/>
      <c r="B49" s="560"/>
      <c r="C49" s="1149"/>
      <c r="D49" s="1216"/>
      <c r="E49" s="472" t="s">
        <v>2</v>
      </c>
      <c r="F49" s="556">
        <f>F47+F48</f>
        <v>2446663</v>
      </c>
      <c r="G49" s="556">
        <f>G47+G48</f>
        <v>51243872</v>
      </c>
      <c r="H49" s="558"/>
    </row>
    <row r="50" spans="1:8" s="559" customFormat="1" ht="18" hidden="1" customHeight="1">
      <c r="A50" s="560"/>
      <c r="B50" s="560"/>
      <c r="C50" s="1213" t="s">
        <v>1115</v>
      </c>
      <c r="D50" s="1214" t="s">
        <v>1116</v>
      </c>
      <c r="E50" s="561" t="s">
        <v>0</v>
      </c>
      <c r="F50" s="556">
        <v>1482700</v>
      </c>
      <c r="G50" s="557">
        <v>36270063</v>
      </c>
      <c r="H50" s="558"/>
    </row>
    <row r="51" spans="1:8" s="559" customFormat="1" ht="18" hidden="1" customHeight="1">
      <c r="A51" s="560"/>
      <c r="B51" s="560"/>
      <c r="C51" s="1148"/>
      <c r="D51" s="1215"/>
      <c r="E51" s="472" t="s">
        <v>1</v>
      </c>
      <c r="F51" s="556">
        <v>0</v>
      </c>
      <c r="G51" s="557">
        <v>0</v>
      </c>
      <c r="H51" s="558"/>
    </row>
    <row r="52" spans="1:8" s="559" customFormat="1" ht="18" hidden="1" customHeight="1">
      <c r="A52" s="560"/>
      <c r="B52" s="560"/>
      <c r="C52" s="1149"/>
      <c r="D52" s="1216"/>
      <c r="E52" s="472" t="s">
        <v>2</v>
      </c>
      <c r="F52" s="556">
        <f>F50+F51</f>
        <v>1482700</v>
      </c>
      <c r="G52" s="556">
        <f>G50+G51</f>
        <v>36270063</v>
      </c>
      <c r="H52" s="558"/>
    </row>
    <row r="53" spans="1:8" s="559" customFormat="1" ht="24.95" hidden="1" customHeight="1">
      <c r="A53" s="560"/>
      <c r="B53" s="560"/>
      <c r="C53" s="1213" t="s">
        <v>1117</v>
      </c>
      <c r="D53" s="1214" t="s">
        <v>1118</v>
      </c>
      <c r="E53" s="561" t="s">
        <v>0</v>
      </c>
      <c r="F53" s="556">
        <v>1683456</v>
      </c>
      <c r="G53" s="557">
        <v>59051705</v>
      </c>
      <c r="H53" s="558"/>
    </row>
    <row r="54" spans="1:8" s="559" customFormat="1" ht="24.95" hidden="1" customHeight="1">
      <c r="A54" s="560"/>
      <c r="B54" s="560"/>
      <c r="C54" s="1148"/>
      <c r="D54" s="1215"/>
      <c r="E54" s="472" t="s">
        <v>1</v>
      </c>
      <c r="F54" s="556">
        <v>0</v>
      </c>
      <c r="G54" s="557">
        <v>0</v>
      </c>
      <c r="H54" s="558"/>
    </row>
    <row r="55" spans="1:8" s="559" customFormat="1" ht="24.95" hidden="1" customHeight="1">
      <c r="A55" s="562"/>
      <c r="B55" s="562"/>
      <c r="C55" s="1149"/>
      <c r="D55" s="1216"/>
      <c r="E55" s="472" t="s">
        <v>2</v>
      </c>
      <c r="F55" s="556">
        <f>F53+F54</f>
        <v>1683456</v>
      </c>
      <c r="G55" s="556">
        <f>G53+G54</f>
        <v>59051705</v>
      </c>
      <c r="H55" s="558"/>
    </row>
    <row r="56" spans="1:8" s="516" customFormat="1" ht="18" customHeight="1">
      <c r="A56" s="563" t="s">
        <v>51</v>
      </c>
      <c r="B56" s="563" t="s">
        <v>191</v>
      </c>
      <c r="C56" s="1213" t="s">
        <v>1119</v>
      </c>
      <c r="D56" s="1217" t="s">
        <v>1120</v>
      </c>
      <c r="E56" s="564" t="s">
        <v>0</v>
      </c>
      <c r="F56" s="565">
        <v>77423</v>
      </c>
      <c r="G56" s="566">
        <v>16183138</v>
      </c>
      <c r="H56" s="567"/>
    </row>
    <row r="57" spans="1:8" s="516" customFormat="1" ht="18" customHeight="1">
      <c r="A57" s="568"/>
      <c r="B57" s="568"/>
      <c r="C57" s="1148"/>
      <c r="D57" s="1215"/>
      <c r="E57" s="472" t="s">
        <v>1</v>
      </c>
      <c r="F57" s="565">
        <v>55849</v>
      </c>
      <c r="G57" s="566">
        <v>6019303</v>
      </c>
      <c r="H57" s="567"/>
    </row>
    <row r="58" spans="1:8" s="516" customFormat="1" ht="18" customHeight="1">
      <c r="A58" s="568"/>
      <c r="B58" s="568"/>
      <c r="C58" s="1149"/>
      <c r="D58" s="1216"/>
      <c r="E58" s="472" t="s">
        <v>2</v>
      </c>
      <c r="F58" s="556">
        <f>F56+F57</f>
        <v>133272</v>
      </c>
      <c r="G58" s="556">
        <f>G56+G57</f>
        <v>22202441</v>
      </c>
      <c r="H58" s="567"/>
    </row>
    <row r="59" spans="1:8" s="516" customFormat="1" ht="18" hidden="1" customHeight="1">
      <c r="A59" s="563" t="s">
        <v>53</v>
      </c>
      <c r="B59" s="563" t="s">
        <v>202</v>
      </c>
      <c r="C59" s="1218" t="s">
        <v>1121</v>
      </c>
      <c r="D59" s="1217" t="s">
        <v>1122</v>
      </c>
      <c r="E59" s="564" t="s">
        <v>0</v>
      </c>
      <c r="F59" s="565">
        <v>286204</v>
      </c>
      <c r="G59" s="566">
        <v>2979987</v>
      </c>
      <c r="H59" s="567"/>
    </row>
    <row r="60" spans="1:8" s="516" customFormat="1" ht="18" hidden="1" customHeight="1">
      <c r="A60" s="568"/>
      <c r="B60" s="568"/>
      <c r="C60" s="1148"/>
      <c r="D60" s="1215"/>
      <c r="E60" s="472" t="s">
        <v>1</v>
      </c>
      <c r="F60" s="565">
        <v>0</v>
      </c>
      <c r="G60" s="566">
        <v>0</v>
      </c>
      <c r="H60" s="567"/>
    </row>
    <row r="61" spans="1:8" s="516" customFormat="1" ht="18" hidden="1" customHeight="1">
      <c r="A61" s="568"/>
      <c r="B61" s="568"/>
      <c r="C61" s="1149"/>
      <c r="D61" s="1216"/>
      <c r="E61" s="472" t="s">
        <v>2</v>
      </c>
      <c r="F61" s="556">
        <f>F59+F60</f>
        <v>286204</v>
      </c>
      <c r="G61" s="556">
        <f>G59+G60</f>
        <v>2979987</v>
      </c>
      <c r="H61" s="567"/>
    </row>
    <row r="62" spans="1:8" s="516" customFormat="1" ht="18" hidden="1" customHeight="1">
      <c r="A62" s="568"/>
      <c r="B62" s="568"/>
      <c r="C62" s="1218" t="s">
        <v>1121</v>
      </c>
      <c r="D62" s="1217" t="s">
        <v>1123</v>
      </c>
      <c r="E62" s="564" t="s">
        <v>0</v>
      </c>
      <c r="F62" s="565">
        <v>203582</v>
      </c>
      <c r="G62" s="566">
        <v>1964071</v>
      </c>
      <c r="H62" s="567"/>
    </row>
    <row r="63" spans="1:8" s="516" customFormat="1" ht="18" hidden="1" customHeight="1">
      <c r="A63" s="568"/>
      <c r="B63" s="568"/>
      <c r="C63" s="1148"/>
      <c r="D63" s="1215"/>
      <c r="E63" s="472" t="s">
        <v>1</v>
      </c>
      <c r="F63" s="565">
        <v>0</v>
      </c>
      <c r="G63" s="566">
        <v>0</v>
      </c>
      <c r="H63" s="567"/>
    </row>
    <row r="64" spans="1:8" s="516" customFormat="1" ht="18" hidden="1" customHeight="1">
      <c r="A64" s="569"/>
      <c r="B64" s="569"/>
      <c r="C64" s="1149"/>
      <c r="D64" s="1216"/>
      <c r="E64" s="472" t="s">
        <v>2</v>
      </c>
      <c r="F64" s="556">
        <f>F62+F63</f>
        <v>203582</v>
      </c>
      <c r="G64" s="556">
        <f>G62+G63</f>
        <v>1964071</v>
      </c>
      <c r="H64" s="567"/>
    </row>
    <row r="65" spans="1:8" s="516" customFormat="1" ht="18" hidden="1" customHeight="1">
      <c r="A65" s="563" t="s">
        <v>59</v>
      </c>
      <c r="B65" s="563" t="s">
        <v>232</v>
      </c>
      <c r="C65" s="1218" t="s">
        <v>1119</v>
      </c>
      <c r="D65" s="1217" t="s">
        <v>1124</v>
      </c>
      <c r="E65" s="564" t="s">
        <v>0</v>
      </c>
      <c r="F65" s="565">
        <v>850000</v>
      </c>
      <c r="G65" s="566">
        <v>850000</v>
      </c>
      <c r="H65" s="567"/>
    </row>
    <row r="66" spans="1:8" s="516" customFormat="1" ht="18" hidden="1" customHeight="1">
      <c r="A66" s="568"/>
      <c r="B66" s="568"/>
      <c r="C66" s="1148"/>
      <c r="D66" s="1215"/>
      <c r="E66" s="472" t="s">
        <v>1</v>
      </c>
      <c r="F66" s="565">
        <v>0</v>
      </c>
      <c r="G66" s="566">
        <v>0</v>
      </c>
      <c r="H66" s="567"/>
    </row>
    <row r="67" spans="1:8" s="516" customFormat="1" ht="18" hidden="1" customHeight="1">
      <c r="A67" s="569"/>
      <c r="B67" s="569"/>
      <c r="C67" s="1149"/>
      <c r="D67" s="1216"/>
      <c r="E67" s="472" t="s">
        <v>2</v>
      </c>
      <c r="F67" s="556">
        <f>F65+F66</f>
        <v>850000</v>
      </c>
      <c r="G67" s="556">
        <f>G65+G66</f>
        <v>850000</v>
      </c>
      <c r="H67" s="567"/>
    </row>
    <row r="68" spans="1:8" s="516" customFormat="1" ht="18" hidden="1" customHeight="1">
      <c r="A68" s="563" t="s">
        <v>25</v>
      </c>
      <c r="B68" s="563" t="s">
        <v>1010</v>
      </c>
      <c r="C68" s="1218" t="s">
        <v>1119</v>
      </c>
      <c r="D68" s="1217" t="s">
        <v>1125</v>
      </c>
      <c r="E68" s="564" t="s">
        <v>0</v>
      </c>
      <c r="F68" s="565">
        <v>78000</v>
      </c>
      <c r="G68" s="566">
        <v>450000</v>
      </c>
      <c r="H68" s="567"/>
    </row>
    <row r="69" spans="1:8" s="516" customFormat="1" ht="18" hidden="1" customHeight="1">
      <c r="A69" s="568"/>
      <c r="B69" s="568"/>
      <c r="C69" s="1148"/>
      <c r="D69" s="1215"/>
      <c r="E69" s="472" t="s">
        <v>1</v>
      </c>
      <c r="F69" s="565">
        <v>0</v>
      </c>
      <c r="G69" s="566">
        <v>0</v>
      </c>
      <c r="H69" s="567"/>
    </row>
    <row r="70" spans="1:8" s="516" customFormat="1" ht="18" hidden="1" customHeight="1">
      <c r="A70" s="568"/>
      <c r="B70" s="569"/>
      <c r="C70" s="1149"/>
      <c r="D70" s="1216"/>
      <c r="E70" s="472" t="s">
        <v>2</v>
      </c>
      <c r="F70" s="556">
        <f>F68+F69</f>
        <v>78000</v>
      </c>
      <c r="G70" s="556">
        <f>G68+G69</f>
        <v>450000</v>
      </c>
      <c r="H70" s="567"/>
    </row>
    <row r="71" spans="1:8" s="516" customFormat="1" ht="18" hidden="1" customHeight="1">
      <c r="A71" s="563" t="s">
        <v>67</v>
      </c>
      <c r="B71" s="1219" t="s">
        <v>1126</v>
      </c>
      <c r="C71" s="1218" t="s">
        <v>1127</v>
      </c>
      <c r="D71" s="1217" t="s">
        <v>1128</v>
      </c>
      <c r="E71" s="564" t="s">
        <v>0</v>
      </c>
      <c r="F71" s="565">
        <v>240000</v>
      </c>
      <c r="G71" s="566">
        <v>940000</v>
      </c>
      <c r="H71" s="567"/>
    </row>
    <row r="72" spans="1:8" s="516" customFormat="1" ht="18" hidden="1" customHeight="1">
      <c r="A72" s="568"/>
      <c r="B72" s="1220"/>
      <c r="C72" s="1148"/>
      <c r="D72" s="1215"/>
      <c r="E72" s="472" t="s">
        <v>1</v>
      </c>
      <c r="F72" s="565">
        <v>0</v>
      </c>
      <c r="G72" s="566">
        <v>0</v>
      </c>
      <c r="H72" s="567"/>
    </row>
    <row r="73" spans="1:8" s="516" customFormat="1" ht="18" hidden="1" customHeight="1">
      <c r="A73" s="568"/>
      <c r="B73" s="1203"/>
      <c r="C73" s="1149"/>
      <c r="D73" s="1216"/>
      <c r="E73" s="472" t="s">
        <v>2</v>
      </c>
      <c r="F73" s="556">
        <f>F71+F72</f>
        <v>240000</v>
      </c>
      <c r="G73" s="556">
        <f>G71+G72</f>
        <v>940000</v>
      </c>
      <c r="H73" s="567"/>
    </row>
    <row r="74" spans="1:8" s="516" customFormat="1" ht="18" hidden="1" customHeight="1">
      <c r="A74" s="568"/>
      <c r="B74" s="1219" t="s">
        <v>1126</v>
      </c>
      <c r="C74" s="1218" t="s">
        <v>1127</v>
      </c>
      <c r="D74" s="1217" t="s">
        <v>1129</v>
      </c>
      <c r="E74" s="564" t="s">
        <v>0</v>
      </c>
      <c r="F74" s="565">
        <v>200000</v>
      </c>
      <c r="G74" s="566">
        <v>800000</v>
      </c>
      <c r="H74" s="567"/>
    </row>
    <row r="75" spans="1:8" s="516" customFormat="1" ht="18" hidden="1" customHeight="1">
      <c r="A75" s="568"/>
      <c r="B75" s="1220"/>
      <c r="C75" s="1148"/>
      <c r="D75" s="1215"/>
      <c r="E75" s="472" t="s">
        <v>1</v>
      </c>
      <c r="F75" s="565">
        <v>0</v>
      </c>
      <c r="G75" s="566">
        <v>0</v>
      </c>
      <c r="H75" s="567"/>
    </row>
    <row r="76" spans="1:8" s="516" customFormat="1" ht="18" hidden="1" customHeight="1">
      <c r="A76" s="568"/>
      <c r="B76" s="1203"/>
      <c r="C76" s="1149"/>
      <c r="D76" s="1216"/>
      <c r="E76" s="472" t="s">
        <v>2</v>
      </c>
      <c r="F76" s="556">
        <f>F74+F75</f>
        <v>200000</v>
      </c>
      <c r="G76" s="556">
        <f>G74+G75</f>
        <v>800000</v>
      </c>
      <c r="H76" s="567"/>
    </row>
    <row r="77" spans="1:8" s="516" customFormat="1" ht="18" hidden="1" customHeight="1">
      <c r="A77" s="568"/>
      <c r="B77" s="1219" t="s">
        <v>1130</v>
      </c>
      <c r="C77" s="1218" t="s">
        <v>1127</v>
      </c>
      <c r="D77" s="1217" t="s">
        <v>1131</v>
      </c>
      <c r="E77" s="564" t="s">
        <v>0</v>
      </c>
      <c r="F77" s="565">
        <v>30000</v>
      </c>
      <c r="G77" s="566">
        <v>60000</v>
      </c>
      <c r="H77" s="567"/>
    </row>
    <row r="78" spans="1:8" s="516" customFormat="1" ht="18" hidden="1" customHeight="1">
      <c r="A78" s="568"/>
      <c r="B78" s="1220"/>
      <c r="C78" s="1148"/>
      <c r="D78" s="1215"/>
      <c r="E78" s="472" t="s">
        <v>1</v>
      </c>
      <c r="F78" s="565">
        <v>0</v>
      </c>
      <c r="G78" s="566">
        <v>0</v>
      </c>
      <c r="H78" s="567"/>
    </row>
    <row r="79" spans="1:8" s="516" customFormat="1" ht="18" hidden="1" customHeight="1">
      <c r="A79" s="568"/>
      <c r="B79" s="1203"/>
      <c r="C79" s="1149"/>
      <c r="D79" s="1216"/>
      <c r="E79" s="472" t="s">
        <v>2</v>
      </c>
      <c r="F79" s="556">
        <f>F77+F78</f>
        <v>30000</v>
      </c>
      <c r="G79" s="556">
        <f>G77+G78</f>
        <v>60000</v>
      </c>
      <c r="H79" s="567"/>
    </row>
    <row r="80" spans="1:8" s="516" customFormat="1" ht="18" hidden="1" customHeight="1">
      <c r="A80" s="568"/>
      <c r="B80" s="563" t="s">
        <v>413</v>
      </c>
      <c r="C80" s="1218" t="s">
        <v>1127</v>
      </c>
      <c r="D80" s="1217" t="s">
        <v>510</v>
      </c>
      <c r="E80" s="564" t="s">
        <v>0</v>
      </c>
      <c r="F80" s="565">
        <v>17565401</v>
      </c>
      <c r="G80" s="566">
        <v>34723472</v>
      </c>
      <c r="H80" s="567"/>
    </row>
    <row r="81" spans="1:8" s="516" customFormat="1" ht="18" hidden="1" customHeight="1">
      <c r="A81" s="568"/>
      <c r="B81" s="568"/>
      <c r="C81" s="1148"/>
      <c r="D81" s="1215"/>
      <c r="E81" s="472" t="s">
        <v>1</v>
      </c>
      <c r="F81" s="565">
        <v>0</v>
      </c>
      <c r="G81" s="566">
        <v>0</v>
      </c>
      <c r="H81" s="567"/>
    </row>
    <row r="82" spans="1:8" s="516" customFormat="1" ht="18" hidden="1" customHeight="1">
      <c r="A82" s="568"/>
      <c r="B82" s="569"/>
      <c r="C82" s="1149"/>
      <c r="D82" s="1216"/>
      <c r="E82" s="472" t="s">
        <v>2</v>
      </c>
      <c r="F82" s="556">
        <f>F80+F81</f>
        <v>17565401</v>
      </c>
      <c r="G82" s="556">
        <f>G80+G81</f>
        <v>34723472</v>
      </c>
      <c r="H82" s="567"/>
    </row>
    <row r="83" spans="1:8" s="516" customFormat="1" ht="18" hidden="1" customHeight="1">
      <c r="A83" s="568"/>
      <c r="B83" s="563" t="s">
        <v>421</v>
      </c>
      <c r="C83" s="1218" t="s">
        <v>1132</v>
      </c>
      <c r="D83" s="1217" t="s">
        <v>1133</v>
      </c>
      <c r="E83" s="564" t="s">
        <v>0</v>
      </c>
      <c r="F83" s="565">
        <v>80669</v>
      </c>
      <c r="G83" s="566">
        <v>1173556</v>
      </c>
      <c r="H83" s="567"/>
    </row>
    <row r="84" spans="1:8" s="516" customFormat="1" ht="18" hidden="1" customHeight="1">
      <c r="A84" s="568"/>
      <c r="B84" s="568"/>
      <c r="C84" s="1148"/>
      <c r="D84" s="1215"/>
      <c r="E84" s="472" t="s">
        <v>1</v>
      </c>
      <c r="F84" s="565">
        <v>0</v>
      </c>
      <c r="G84" s="566">
        <v>0</v>
      </c>
      <c r="H84" s="567"/>
    </row>
    <row r="85" spans="1:8" s="516" customFormat="1" ht="18" hidden="1" customHeight="1">
      <c r="A85" s="568"/>
      <c r="B85" s="568"/>
      <c r="C85" s="1149"/>
      <c r="D85" s="1216"/>
      <c r="E85" s="472" t="s">
        <v>2</v>
      </c>
      <c r="F85" s="556">
        <f>F83+F84</f>
        <v>80669</v>
      </c>
      <c r="G85" s="556">
        <f>G83+G84</f>
        <v>1173556</v>
      </c>
      <c r="H85" s="567"/>
    </row>
    <row r="86" spans="1:8" s="516" customFormat="1" ht="18" customHeight="1">
      <c r="A86" s="563" t="s">
        <v>67</v>
      </c>
      <c r="B86" s="563" t="s">
        <v>430</v>
      </c>
      <c r="C86" s="1218" t="s">
        <v>1127</v>
      </c>
      <c r="D86" s="1217" t="s">
        <v>1134</v>
      </c>
      <c r="E86" s="564" t="s">
        <v>0</v>
      </c>
      <c r="F86" s="565">
        <v>2400000</v>
      </c>
      <c r="G86" s="566">
        <v>14363000</v>
      </c>
      <c r="H86" s="567"/>
    </row>
    <row r="87" spans="1:8" s="516" customFormat="1" ht="18" customHeight="1">
      <c r="A87" s="568"/>
      <c r="B87" s="568"/>
      <c r="C87" s="1148"/>
      <c r="D87" s="1215"/>
      <c r="E87" s="472" t="s">
        <v>1</v>
      </c>
      <c r="F87" s="565">
        <v>0</v>
      </c>
      <c r="G87" s="566">
        <v>62640</v>
      </c>
      <c r="H87" s="567"/>
    </row>
    <row r="88" spans="1:8" s="516" customFormat="1" ht="18" customHeight="1">
      <c r="A88" s="569"/>
      <c r="B88" s="569"/>
      <c r="C88" s="1149"/>
      <c r="D88" s="1216"/>
      <c r="E88" s="472" t="s">
        <v>2</v>
      </c>
      <c r="F88" s="556">
        <f>F86+F87</f>
        <v>2400000</v>
      </c>
      <c r="G88" s="556">
        <f>G86+G87</f>
        <v>14425640</v>
      </c>
      <c r="H88" s="567"/>
    </row>
    <row r="89" spans="1:8" s="516" customFormat="1" ht="18" hidden="1" customHeight="1">
      <c r="A89" s="568"/>
      <c r="B89" s="568"/>
      <c r="C89" s="1218" t="s">
        <v>1127</v>
      </c>
      <c r="D89" s="1217" t="s">
        <v>434</v>
      </c>
      <c r="E89" s="564" t="s">
        <v>0</v>
      </c>
      <c r="F89" s="565">
        <v>14111</v>
      </c>
      <c r="G89" s="566">
        <v>14111</v>
      </c>
      <c r="H89" s="567"/>
    </row>
    <row r="90" spans="1:8" s="516" customFormat="1" ht="18" hidden="1" customHeight="1">
      <c r="A90" s="568"/>
      <c r="B90" s="568"/>
      <c r="C90" s="1148"/>
      <c r="D90" s="1215"/>
      <c r="E90" s="472" t="s">
        <v>1</v>
      </c>
      <c r="F90" s="565">
        <v>0</v>
      </c>
      <c r="G90" s="566">
        <v>0</v>
      </c>
      <c r="H90" s="567"/>
    </row>
    <row r="91" spans="1:8" s="516" customFormat="1" ht="18" hidden="1" customHeight="1">
      <c r="A91" s="568"/>
      <c r="B91" s="568"/>
      <c r="C91" s="1149"/>
      <c r="D91" s="1216"/>
      <c r="E91" s="472" t="s">
        <v>2</v>
      </c>
      <c r="F91" s="556">
        <f>F89+F90</f>
        <v>14111</v>
      </c>
      <c r="G91" s="556">
        <f>G89+G90</f>
        <v>14111</v>
      </c>
      <c r="H91" s="567"/>
    </row>
    <row r="92" spans="1:8" s="516" customFormat="1" ht="18" hidden="1" customHeight="1">
      <c r="A92" s="568"/>
      <c r="B92" s="568"/>
      <c r="C92" s="1218" t="s">
        <v>1127</v>
      </c>
      <c r="D92" s="1217" t="s">
        <v>1135</v>
      </c>
      <c r="E92" s="564" t="s">
        <v>0</v>
      </c>
      <c r="F92" s="565">
        <v>15000</v>
      </c>
      <c r="G92" s="566">
        <v>15000</v>
      </c>
      <c r="H92" s="567"/>
    </row>
    <row r="93" spans="1:8" s="516" customFormat="1" ht="18" hidden="1" customHeight="1">
      <c r="A93" s="568"/>
      <c r="B93" s="568"/>
      <c r="C93" s="1148"/>
      <c r="D93" s="1215"/>
      <c r="E93" s="472" t="s">
        <v>1</v>
      </c>
      <c r="F93" s="565">
        <v>0</v>
      </c>
      <c r="G93" s="566">
        <v>0</v>
      </c>
      <c r="H93" s="567"/>
    </row>
    <row r="94" spans="1:8" s="516" customFormat="1" ht="18" hidden="1" customHeight="1">
      <c r="A94" s="568"/>
      <c r="B94" s="568"/>
      <c r="C94" s="1149"/>
      <c r="D94" s="1216"/>
      <c r="E94" s="472" t="s">
        <v>2</v>
      </c>
      <c r="F94" s="556">
        <f>F92+F93</f>
        <v>15000</v>
      </c>
      <c r="G94" s="556">
        <f>G92+G93</f>
        <v>15000</v>
      </c>
      <c r="H94" s="567"/>
    </row>
    <row r="95" spans="1:8" s="516" customFormat="1" ht="18" hidden="1" customHeight="1">
      <c r="A95" s="568"/>
      <c r="B95" s="568"/>
      <c r="C95" s="1218" t="s">
        <v>1136</v>
      </c>
      <c r="D95" s="1217" t="s">
        <v>1137</v>
      </c>
      <c r="E95" s="564" t="s">
        <v>0</v>
      </c>
      <c r="F95" s="565">
        <v>1400000</v>
      </c>
      <c r="G95" s="566">
        <v>13302000</v>
      </c>
      <c r="H95" s="567"/>
    </row>
    <row r="96" spans="1:8" s="516" customFormat="1" ht="18" hidden="1" customHeight="1">
      <c r="A96" s="568"/>
      <c r="B96" s="568"/>
      <c r="C96" s="1148"/>
      <c r="D96" s="1215"/>
      <c r="E96" s="472" t="s">
        <v>1</v>
      </c>
      <c r="F96" s="565">
        <v>0</v>
      </c>
      <c r="G96" s="566">
        <v>0</v>
      </c>
      <c r="H96" s="567"/>
    </row>
    <row r="97" spans="1:14" s="516" customFormat="1" ht="18" hidden="1" customHeight="1">
      <c r="A97" s="569"/>
      <c r="B97" s="569"/>
      <c r="C97" s="1149"/>
      <c r="D97" s="1216"/>
      <c r="E97" s="472" t="s">
        <v>2</v>
      </c>
      <c r="F97" s="556">
        <f>F95+F96</f>
        <v>1400000</v>
      </c>
      <c r="G97" s="556">
        <f>G95+G96</f>
        <v>13302000</v>
      </c>
      <c r="H97" s="567"/>
    </row>
    <row r="98" spans="1:14" ht="12" customHeight="1">
      <c r="A98" s="530" t="s">
        <v>1079</v>
      </c>
      <c r="B98" s="531"/>
      <c r="C98" s="532"/>
      <c r="D98" s="531"/>
      <c r="E98" s="531"/>
      <c r="F98" s="532"/>
      <c r="H98" s="532"/>
      <c r="I98" s="535"/>
      <c r="J98" s="535"/>
      <c r="K98" s="535"/>
      <c r="L98" s="535"/>
      <c r="M98" s="535"/>
      <c r="N98" s="535"/>
    </row>
    <row r="99" spans="1:14" s="420" customFormat="1" ht="14.25" customHeight="1">
      <c r="A99" s="537" t="s">
        <v>1138</v>
      </c>
      <c r="B99" s="538"/>
      <c r="C99" s="429"/>
      <c r="D99" s="538"/>
      <c r="E99" s="538"/>
      <c r="F99" s="429"/>
      <c r="G99" s="426"/>
      <c r="H99" s="429"/>
      <c r="I99" s="529"/>
      <c r="J99" s="529"/>
      <c r="K99" s="529"/>
      <c r="L99" s="529"/>
      <c r="M99" s="529"/>
      <c r="N99" s="529"/>
    </row>
    <row r="100" spans="1:14" ht="12" customHeight="1">
      <c r="A100" s="540" t="s">
        <v>1139</v>
      </c>
    </row>
    <row r="101" spans="1:14" s="570" customFormat="1" ht="12" customHeight="1">
      <c r="A101" s="540" t="s">
        <v>1140</v>
      </c>
      <c r="B101" s="539"/>
      <c r="C101" s="533"/>
      <c r="D101" s="533"/>
      <c r="E101" s="534"/>
      <c r="F101" s="535"/>
      <c r="G101" s="532"/>
      <c r="H101" s="532"/>
    </row>
    <row r="102" spans="1:14" ht="12" customHeight="1">
      <c r="A102" s="540" t="s">
        <v>1141</v>
      </c>
    </row>
    <row r="103" spans="1:14" ht="24.75" customHeight="1"/>
    <row r="104" spans="1:14" s="570" customFormat="1" ht="21" customHeight="1">
      <c r="A104" s="539"/>
      <c r="B104" s="539"/>
      <c r="C104" s="533"/>
      <c r="D104" s="533"/>
      <c r="E104" s="534"/>
      <c r="F104" s="535"/>
      <c r="G104" s="532"/>
      <c r="H104" s="532"/>
    </row>
    <row r="106" spans="1:14" ht="9" customHeight="1"/>
    <row r="107" spans="1:14" s="489" customFormat="1" ht="35.25" customHeight="1">
      <c r="A107" s="539"/>
      <c r="B107" s="539"/>
      <c r="C107" s="533"/>
      <c r="D107" s="533"/>
      <c r="E107" s="534"/>
      <c r="F107" s="535"/>
    </row>
    <row r="108" spans="1:14" s="571" customFormat="1" ht="22.5" customHeight="1">
      <c r="A108" s="539"/>
      <c r="B108" s="539"/>
      <c r="C108" s="533"/>
      <c r="D108" s="533"/>
      <c r="E108" s="534"/>
      <c r="F108" s="535"/>
      <c r="G108" s="429"/>
      <c r="H108" s="429"/>
    </row>
    <row r="109" spans="1:14" ht="41.25" customHeight="1"/>
    <row r="110" spans="1:14" s="489" customFormat="1" ht="21.75" customHeight="1">
      <c r="A110" s="539"/>
      <c r="B110" s="539"/>
      <c r="C110" s="533"/>
      <c r="D110" s="533"/>
      <c r="E110" s="534"/>
      <c r="F110" s="535"/>
    </row>
    <row r="111" spans="1:14" ht="21.75" customHeight="1">
      <c r="G111" s="536"/>
      <c r="H111" s="536"/>
    </row>
    <row r="112" spans="1:14" ht="24.75" customHeight="1">
      <c r="G112" s="536"/>
      <c r="H112" s="536"/>
    </row>
    <row r="113" spans="1:8" ht="12" customHeight="1">
      <c r="G113" s="536"/>
      <c r="H113" s="536"/>
    </row>
    <row r="114" spans="1:8" s="572" customFormat="1" ht="30.75" customHeight="1">
      <c r="A114" s="539"/>
      <c r="B114" s="539"/>
      <c r="C114" s="533"/>
      <c r="D114" s="533"/>
      <c r="E114" s="534"/>
      <c r="F114" s="535"/>
    </row>
    <row r="115" spans="1:8" s="489" customFormat="1" ht="21.75" customHeight="1">
      <c r="A115" s="539"/>
      <c r="B115" s="539"/>
      <c r="C115" s="533"/>
      <c r="D115" s="533"/>
      <c r="E115" s="534"/>
      <c r="F115" s="535"/>
    </row>
    <row r="116" spans="1:8" s="573" customFormat="1" ht="21.75" customHeight="1">
      <c r="A116" s="539"/>
      <c r="B116" s="539"/>
      <c r="C116" s="533"/>
      <c r="D116" s="533"/>
      <c r="E116" s="534"/>
      <c r="F116" s="535"/>
    </row>
    <row r="117" spans="1:8" s="573" customFormat="1" ht="21.75" customHeight="1">
      <c r="A117" s="539"/>
      <c r="B117" s="539"/>
      <c r="C117" s="533"/>
      <c r="D117" s="533"/>
      <c r="E117" s="534"/>
      <c r="F117" s="535"/>
    </row>
    <row r="119" spans="1:8" s="430" customFormat="1" ht="24" customHeight="1">
      <c r="A119" s="539"/>
      <c r="B119" s="539"/>
      <c r="C119" s="533"/>
      <c r="D119" s="533"/>
      <c r="E119" s="534"/>
      <c r="F119" s="535"/>
      <c r="G119" s="543"/>
      <c r="H119" s="543"/>
    </row>
    <row r="120" spans="1:8" s="430" customFormat="1" ht="24" customHeight="1">
      <c r="A120" s="539"/>
      <c r="B120" s="539"/>
      <c r="C120" s="533"/>
      <c r="D120" s="533"/>
      <c r="E120" s="534"/>
      <c r="F120" s="535"/>
      <c r="G120" s="543"/>
      <c r="H120" s="543"/>
    </row>
    <row r="121" spans="1:8" s="420" customFormat="1" ht="24" customHeight="1">
      <c r="A121" s="539"/>
      <c r="B121" s="539"/>
      <c r="C121" s="533"/>
      <c r="D121" s="533"/>
      <c r="E121" s="534"/>
      <c r="F121" s="535"/>
      <c r="G121" s="426"/>
      <c r="H121" s="426"/>
    </row>
    <row r="122" spans="1:8" s="420" customFormat="1" ht="24" customHeight="1">
      <c r="A122" s="539"/>
      <c r="B122" s="539"/>
      <c r="C122" s="533"/>
      <c r="D122" s="533"/>
      <c r="E122" s="534"/>
      <c r="F122" s="535"/>
      <c r="G122" s="426"/>
      <c r="H122" s="426"/>
    </row>
    <row r="123" spans="1:8" s="430" customFormat="1" ht="21" customHeight="1">
      <c r="A123" s="539"/>
      <c r="B123" s="539"/>
      <c r="C123" s="533"/>
      <c r="D123" s="533"/>
      <c r="E123" s="534"/>
      <c r="F123" s="535"/>
      <c r="G123" s="543"/>
      <c r="H123" s="543"/>
    </row>
    <row r="124" spans="1:8" ht="19.5" customHeight="1"/>
    <row r="125" spans="1:8" ht="21.75" customHeight="1"/>
  </sheetData>
  <sheetProtection password="C25B" sheet="1" objects="1" scenarios="1"/>
  <mergeCells count="71">
    <mergeCell ref="C89:C91"/>
    <mergeCell ref="D89:D91"/>
    <mergeCell ref="C92:C94"/>
    <mergeCell ref="D92:D94"/>
    <mergeCell ref="C95:C97"/>
    <mergeCell ref="D95:D97"/>
    <mergeCell ref="C80:C82"/>
    <mergeCell ref="D80:D82"/>
    <mergeCell ref="C83:C85"/>
    <mergeCell ref="D83:D85"/>
    <mergeCell ref="C86:C88"/>
    <mergeCell ref="D86:D88"/>
    <mergeCell ref="B74:B76"/>
    <mergeCell ref="C74:C76"/>
    <mergeCell ref="D74:D76"/>
    <mergeCell ref="B77:B79"/>
    <mergeCell ref="C77:C79"/>
    <mergeCell ref="D77:D79"/>
    <mergeCell ref="C65:C67"/>
    <mergeCell ref="D65:D67"/>
    <mergeCell ref="C68:C70"/>
    <mergeCell ref="D68:D70"/>
    <mergeCell ref="B71:B73"/>
    <mergeCell ref="C71:C73"/>
    <mergeCell ref="D71:D73"/>
    <mergeCell ref="C56:C58"/>
    <mergeCell ref="D56:D58"/>
    <mergeCell ref="C59:C61"/>
    <mergeCell ref="D59:D61"/>
    <mergeCell ref="C62:C64"/>
    <mergeCell ref="D62:D64"/>
    <mergeCell ref="C47:C49"/>
    <mergeCell ref="D47:D49"/>
    <mergeCell ref="C50:C52"/>
    <mergeCell ref="D50:D52"/>
    <mergeCell ref="C53:C55"/>
    <mergeCell ref="D53:D55"/>
    <mergeCell ref="C38:C40"/>
    <mergeCell ref="D38:D40"/>
    <mergeCell ref="C41:C43"/>
    <mergeCell ref="D41:D43"/>
    <mergeCell ref="C44:C46"/>
    <mergeCell ref="D44:D46"/>
    <mergeCell ref="C29:C31"/>
    <mergeCell ref="D29:D31"/>
    <mergeCell ref="C32:C34"/>
    <mergeCell ref="D32:D34"/>
    <mergeCell ref="C35:C37"/>
    <mergeCell ref="D35:D37"/>
    <mergeCell ref="C20:C22"/>
    <mergeCell ref="D20:D22"/>
    <mergeCell ref="C23:C25"/>
    <mergeCell ref="D23:D25"/>
    <mergeCell ref="C26:C28"/>
    <mergeCell ref="D26:D28"/>
    <mergeCell ref="A10:D12"/>
    <mergeCell ref="A13:G13"/>
    <mergeCell ref="C14:C16"/>
    <mergeCell ref="D14:D16"/>
    <mergeCell ref="C17:C19"/>
    <mergeCell ref="D17:D19"/>
    <mergeCell ref="E1:G1"/>
    <mergeCell ref="E2:G2"/>
    <mergeCell ref="D3:G3"/>
    <mergeCell ref="A4:G4"/>
    <mergeCell ref="A7:A8"/>
    <mergeCell ref="B7:B8"/>
    <mergeCell ref="C7:D7"/>
    <mergeCell ref="E7:E8"/>
    <mergeCell ref="F7:F8"/>
    <mergeCell ref="G7:G8"/>
  </mergeCells>
  <printOptions horizontalCentered="1"/>
  <pageMargins left="0.70866141732283472" right="0.70866141732283472" top="0.98425196850393704" bottom="0.74803149606299213" header="0" footer="0.19685039370078741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71"/>
  <sheetViews>
    <sheetView tabSelected="1" view="pageBreakPreview" zoomScaleNormal="100" zoomScaleSheetLayoutView="100" workbookViewId="0">
      <selection activeCell="N4" sqref="N4:N5"/>
    </sheetView>
  </sheetViews>
  <sheetFormatPr defaultRowHeight="12.75"/>
  <cols>
    <col min="1" max="1" width="3.625" style="742" customWidth="1"/>
    <col min="2" max="2" width="44.75" style="743" customWidth="1"/>
    <col min="3" max="3" width="6.875" style="744" customWidth="1"/>
    <col min="4" max="4" width="2" style="744" customWidth="1"/>
    <col min="5" max="5" width="11.125" style="745" customWidth="1"/>
    <col min="6" max="6" width="10.5" style="745" customWidth="1"/>
    <col min="7" max="7" width="10.625" style="745" customWidth="1"/>
    <col min="8" max="8" width="13.125" style="745" customWidth="1"/>
    <col min="9" max="256" width="9" style="745"/>
    <col min="257" max="257" width="3.625" style="745" customWidth="1"/>
    <col min="258" max="258" width="44.75" style="745" customWidth="1"/>
    <col min="259" max="259" width="6.875" style="745" customWidth="1"/>
    <col min="260" max="260" width="2" style="745" customWidth="1"/>
    <col min="261" max="261" width="11.125" style="745" customWidth="1"/>
    <col min="262" max="262" width="10.5" style="745" customWidth="1"/>
    <col min="263" max="263" width="10.625" style="745" customWidth="1"/>
    <col min="264" max="264" width="13.125" style="745" customWidth="1"/>
    <col min="265" max="512" width="9" style="745"/>
    <col min="513" max="513" width="3.625" style="745" customWidth="1"/>
    <col min="514" max="514" width="44.75" style="745" customWidth="1"/>
    <col min="515" max="515" width="6.875" style="745" customWidth="1"/>
    <col min="516" max="516" width="2" style="745" customWidth="1"/>
    <col min="517" max="517" width="11.125" style="745" customWidth="1"/>
    <col min="518" max="518" width="10.5" style="745" customWidth="1"/>
    <col min="519" max="519" width="10.625" style="745" customWidth="1"/>
    <col min="520" max="520" width="13.125" style="745" customWidth="1"/>
    <col min="521" max="768" width="9" style="745"/>
    <col min="769" max="769" width="3.625" style="745" customWidth="1"/>
    <col min="770" max="770" width="44.75" style="745" customWidth="1"/>
    <col min="771" max="771" width="6.875" style="745" customWidth="1"/>
    <col min="772" max="772" width="2" style="745" customWidth="1"/>
    <col min="773" max="773" width="11.125" style="745" customWidth="1"/>
    <col min="774" max="774" width="10.5" style="745" customWidth="1"/>
    <col min="775" max="775" width="10.625" style="745" customWidth="1"/>
    <col min="776" max="776" width="13.125" style="745" customWidth="1"/>
    <col min="777" max="1024" width="9" style="745"/>
    <col min="1025" max="1025" width="3.625" style="745" customWidth="1"/>
    <col min="1026" max="1026" width="44.75" style="745" customWidth="1"/>
    <col min="1027" max="1027" width="6.875" style="745" customWidth="1"/>
    <col min="1028" max="1028" width="2" style="745" customWidth="1"/>
    <col min="1029" max="1029" width="11.125" style="745" customWidth="1"/>
    <col min="1030" max="1030" width="10.5" style="745" customWidth="1"/>
    <col min="1031" max="1031" width="10.625" style="745" customWidth="1"/>
    <col min="1032" max="1032" width="13.125" style="745" customWidth="1"/>
    <col min="1033" max="1280" width="9" style="745"/>
    <col min="1281" max="1281" width="3.625" style="745" customWidth="1"/>
    <col min="1282" max="1282" width="44.75" style="745" customWidth="1"/>
    <col min="1283" max="1283" width="6.875" style="745" customWidth="1"/>
    <col min="1284" max="1284" width="2" style="745" customWidth="1"/>
    <col min="1285" max="1285" width="11.125" style="745" customWidth="1"/>
    <col min="1286" max="1286" width="10.5" style="745" customWidth="1"/>
    <col min="1287" max="1287" width="10.625" style="745" customWidth="1"/>
    <col min="1288" max="1288" width="13.125" style="745" customWidth="1"/>
    <col min="1289" max="1536" width="9" style="745"/>
    <col min="1537" max="1537" width="3.625" style="745" customWidth="1"/>
    <col min="1538" max="1538" width="44.75" style="745" customWidth="1"/>
    <col min="1539" max="1539" width="6.875" style="745" customWidth="1"/>
    <col min="1540" max="1540" width="2" style="745" customWidth="1"/>
    <col min="1541" max="1541" width="11.125" style="745" customWidth="1"/>
    <col min="1542" max="1542" width="10.5" style="745" customWidth="1"/>
    <col min="1543" max="1543" width="10.625" style="745" customWidth="1"/>
    <col min="1544" max="1544" width="13.125" style="745" customWidth="1"/>
    <col min="1545" max="1792" width="9" style="745"/>
    <col min="1793" max="1793" width="3.625" style="745" customWidth="1"/>
    <col min="1794" max="1794" width="44.75" style="745" customWidth="1"/>
    <col min="1795" max="1795" width="6.875" style="745" customWidth="1"/>
    <col min="1796" max="1796" width="2" style="745" customWidth="1"/>
    <col min="1797" max="1797" width="11.125" style="745" customWidth="1"/>
    <col min="1798" max="1798" width="10.5" style="745" customWidth="1"/>
    <col min="1799" max="1799" width="10.625" style="745" customWidth="1"/>
    <col min="1800" max="1800" width="13.125" style="745" customWidth="1"/>
    <col min="1801" max="2048" width="9" style="745"/>
    <col min="2049" max="2049" width="3.625" style="745" customWidth="1"/>
    <col min="2050" max="2050" width="44.75" style="745" customWidth="1"/>
    <col min="2051" max="2051" width="6.875" style="745" customWidth="1"/>
    <col min="2052" max="2052" width="2" style="745" customWidth="1"/>
    <col min="2053" max="2053" width="11.125" style="745" customWidth="1"/>
    <col min="2054" max="2054" width="10.5" style="745" customWidth="1"/>
    <col min="2055" max="2055" width="10.625" style="745" customWidth="1"/>
    <col min="2056" max="2056" width="13.125" style="745" customWidth="1"/>
    <col min="2057" max="2304" width="9" style="745"/>
    <col min="2305" max="2305" width="3.625" style="745" customWidth="1"/>
    <col min="2306" max="2306" width="44.75" style="745" customWidth="1"/>
    <col min="2307" max="2307" width="6.875" style="745" customWidth="1"/>
    <col min="2308" max="2308" width="2" style="745" customWidth="1"/>
    <col min="2309" max="2309" width="11.125" style="745" customWidth="1"/>
    <col min="2310" max="2310" width="10.5" style="745" customWidth="1"/>
    <col min="2311" max="2311" width="10.625" style="745" customWidth="1"/>
    <col min="2312" max="2312" width="13.125" style="745" customWidth="1"/>
    <col min="2313" max="2560" width="9" style="745"/>
    <col min="2561" max="2561" width="3.625" style="745" customWidth="1"/>
    <col min="2562" max="2562" width="44.75" style="745" customWidth="1"/>
    <col min="2563" max="2563" width="6.875" style="745" customWidth="1"/>
    <col min="2564" max="2564" width="2" style="745" customWidth="1"/>
    <col min="2565" max="2565" width="11.125" style="745" customWidth="1"/>
    <col min="2566" max="2566" width="10.5" style="745" customWidth="1"/>
    <col min="2567" max="2567" width="10.625" style="745" customWidth="1"/>
    <col min="2568" max="2568" width="13.125" style="745" customWidth="1"/>
    <col min="2569" max="2816" width="9" style="745"/>
    <col min="2817" max="2817" width="3.625" style="745" customWidth="1"/>
    <col min="2818" max="2818" width="44.75" style="745" customWidth="1"/>
    <col min="2819" max="2819" width="6.875" style="745" customWidth="1"/>
    <col min="2820" max="2820" width="2" style="745" customWidth="1"/>
    <col min="2821" max="2821" width="11.125" style="745" customWidth="1"/>
    <col min="2822" max="2822" width="10.5" style="745" customWidth="1"/>
    <col min="2823" max="2823" width="10.625" style="745" customWidth="1"/>
    <col min="2824" max="2824" width="13.125" style="745" customWidth="1"/>
    <col min="2825" max="3072" width="9" style="745"/>
    <col min="3073" max="3073" width="3.625" style="745" customWidth="1"/>
    <col min="3074" max="3074" width="44.75" style="745" customWidth="1"/>
    <col min="3075" max="3075" width="6.875" style="745" customWidth="1"/>
    <col min="3076" max="3076" width="2" style="745" customWidth="1"/>
    <col min="3077" max="3077" width="11.125" style="745" customWidth="1"/>
    <col min="3078" max="3078" width="10.5" style="745" customWidth="1"/>
    <col min="3079" max="3079" width="10.625" style="745" customWidth="1"/>
    <col min="3080" max="3080" width="13.125" style="745" customWidth="1"/>
    <col min="3081" max="3328" width="9" style="745"/>
    <col min="3329" max="3329" width="3.625" style="745" customWidth="1"/>
    <col min="3330" max="3330" width="44.75" style="745" customWidth="1"/>
    <col min="3331" max="3331" width="6.875" style="745" customWidth="1"/>
    <col min="3332" max="3332" width="2" style="745" customWidth="1"/>
    <col min="3333" max="3333" width="11.125" style="745" customWidth="1"/>
    <col min="3334" max="3334" width="10.5" style="745" customWidth="1"/>
    <col min="3335" max="3335" width="10.625" style="745" customWidth="1"/>
    <col min="3336" max="3336" width="13.125" style="745" customWidth="1"/>
    <col min="3337" max="3584" width="9" style="745"/>
    <col min="3585" max="3585" width="3.625" style="745" customWidth="1"/>
    <col min="3586" max="3586" width="44.75" style="745" customWidth="1"/>
    <col min="3587" max="3587" width="6.875" style="745" customWidth="1"/>
    <col min="3588" max="3588" width="2" style="745" customWidth="1"/>
    <col min="3589" max="3589" width="11.125" style="745" customWidth="1"/>
    <col min="3590" max="3590" width="10.5" style="745" customWidth="1"/>
    <col min="3591" max="3591" width="10.625" style="745" customWidth="1"/>
    <col min="3592" max="3592" width="13.125" style="745" customWidth="1"/>
    <col min="3593" max="3840" width="9" style="745"/>
    <col min="3841" max="3841" width="3.625" style="745" customWidth="1"/>
    <col min="3842" max="3842" width="44.75" style="745" customWidth="1"/>
    <col min="3843" max="3843" width="6.875" style="745" customWidth="1"/>
    <col min="3844" max="3844" width="2" style="745" customWidth="1"/>
    <col min="3845" max="3845" width="11.125" style="745" customWidth="1"/>
    <col min="3846" max="3846" width="10.5" style="745" customWidth="1"/>
    <col min="3847" max="3847" width="10.625" style="745" customWidth="1"/>
    <col min="3848" max="3848" width="13.125" style="745" customWidth="1"/>
    <col min="3849" max="4096" width="9" style="745"/>
    <col min="4097" max="4097" width="3.625" style="745" customWidth="1"/>
    <col min="4098" max="4098" width="44.75" style="745" customWidth="1"/>
    <col min="4099" max="4099" width="6.875" style="745" customWidth="1"/>
    <col min="4100" max="4100" width="2" style="745" customWidth="1"/>
    <col min="4101" max="4101" width="11.125" style="745" customWidth="1"/>
    <col min="4102" max="4102" width="10.5" style="745" customWidth="1"/>
    <col min="4103" max="4103" width="10.625" style="745" customWidth="1"/>
    <col min="4104" max="4104" width="13.125" style="745" customWidth="1"/>
    <col min="4105" max="4352" width="9" style="745"/>
    <col min="4353" max="4353" width="3.625" style="745" customWidth="1"/>
    <col min="4354" max="4354" width="44.75" style="745" customWidth="1"/>
    <col min="4355" max="4355" width="6.875" style="745" customWidth="1"/>
    <col min="4356" max="4356" width="2" style="745" customWidth="1"/>
    <col min="4357" max="4357" width="11.125" style="745" customWidth="1"/>
    <col min="4358" max="4358" width="10.5" style="745" customWidth="1"/>
    <col min="4359" max="4359" width="10.625" style="745" customWidth="1"/>
    <col min="4360" max="4360" width="13.125" style="745" customWidth="1"/>
    <col min="4361" max="4608" width="9" style="745"/>
    <col min="4609" max="4609" width="3.625" style="745" customWidth="1"/>
    <col min="4610" max="4610" width="44.75" style="745" customWidth="1"/>
    <col min="4611" max="4611" width="6.875" style="745" customWidth="1"/>
    <col min="4612" max="4612" width="2" style="745" customWidth="1"/>
    <col min="4613" max="4613" width="11.125" style="745" customWidth="1"/>
    <col min="4614" max="4614" width="10.5" style="745" customWidth="1"/>
    <col min="4615" max="4615" width="10.625" style="745" customWidth="1"/>
    <col min="4616" max="4616" width="13.125" style="745" customWidth="1"/>
    <col min="4617" max="4864" width="9" style="745"/>
    <col min="4865" max="4865" width="3.625" style="745" customWidth="1"/>
    <col min="4866" max="4866" width="44.75" style="745" customWidth="1"/>
    <col min="4867" max="4867" width="6.875" style="745" customWidth="1"/>
    <col min="4868" max="4868" width="2" style="745" customWidth="1"/>
    <col min="4869" max="4869" width="11.125" style="745" customWidth="1"/>
    <col min="4870" max="4870" width="10.5" style="745" customWidth="1"/>
    <col min="4871" max="4871" width="10.625" style="745" customWidth="1"/>
    <col min="4872" max="4872" width="13.125" style="745" customWidth="1"/>
    <col min="4873" max="5120" width="9" style="745"/>
    <col min="5121" max="5121" width="3.625" style="745" customWidth="1"/>
    <col min="5122" max="5122" width="44.75" style="745" customWidth="1"/>
    <col min="5123" max="5123" width="6.875" style="745" customWidth="1"/>
    <col min="5124" max="5124" width="2" style="745" customWidth="1"/>
    <col min="5125" max="5125" width="11.125" style="745" customWidth="1"/>
    <col min="5126" max="5126" width="10.5" style="745" customWidth="1"/>
    <col min="5127" max="5127" width="10.625" style="745" customWidth="1"/>
    <col min="5128" max="5128" width="13.125" style="745" customWidth="1"/>
    <col min="5129" max="5376" width="9" style="745"/>
    <col min="5377" max="5377" width="3.625" style="745" customWidth="1"/>
    <col min="5378" max="5378" width="44.75" style="745" customWidth="1"/>
    <col min="5379" max="5379" width="6.875" style="745" customWidth="1"/>
    <col min="5380" max="5380" width="2" style="745" customWidth="1"/>
    <col min="5381" max="5381" width="11.125" style="745" customWidth="1"/>
    <col min="5382" max="5382" width="10.5" style="745" customWidth="1"/>
    <col min="5383" max="5383" width="10.625" style="745" customWidth="1"/>
    <col min="5384" max="5384" width="13.125" style="745" customWidth="1"/>
    <col min="5385" max="5632" width="9" style="745"/>
    <col min="5633" max="5633" width="3.625" style="745" customWidth="1"/>
    <col min="5634" max="5634" width="44.75" style="745" customWidth="1"/>
    <col min="5635" max="5635" width="6.875" style="745" customWidth="1"/>
    <col min="5636" max="5636" width="2" style="745" customWidth="1"/>
    <col min="5637" max="5637" width="11.125" style="745" customWidth="1"/>
    <col min="5638" max="5638" width="10.5" style="745" customWidth="1"/>
    <col min="5639" max="5639" width="10.625" style="745" customWidth="1"/>
    <col min="5640" max="5640" width="13.125" style="745" customWidth="1"/>
    <col min="5641" max="5888" width="9" style="745"/>
    <col min="5889" max="5889" width="3.625" style="745" customWidth="1"/>
    <col min="5890" max="5890" width="44.75" style="745" customWidth="1"/>
    <col min="5891" max="5891" width="6.875" style="745" customWidth="1"/>
    <col min="5892" max="5892" width="2" style="745" customWidth="1"/>
    <col min="5893" max="5893" width="11.125" style="745" customWidth="1"/>
    <col min="5894" max="5894" width="10.5" style="745" customWidth="1"/>
    <col min="5895" max="5895" width="10.625" style="745" customWidth="1"/>
    <col min="5896" max="5896" width="13.125" style="745" customWidth="1"/>
    <col min="5897" max="6144" width="9" style="745"/>
    <col min="6145" max="6145" width="3.625" style="745" customWidth="1"/>
    <col min="6146" max="6146" width="44.75" style="745" customWidth="1"/>
    <col min="6147" max="6147" width="6.875" style="745" customWidth="1"/>
    <col min="6148" max="6148" width="2" style="745" customWidth="1"/>
    <col min="6149" max="6149" width="11.125" style="745" customWidth="1"/>
    <col min="6150" max="6150" width="10.5" style="745" customWidth="1"/>
    <col min="6151" max="6151" width="10.625" style="745" customWidth="1"/>
    <col min="6152" max="6152" width="13.125" style="745" customWidth="1"/>
    <col min="6153" max="6400" width="9" style="745"/>
    <col min="6401" max="6401" width="3.625" style="745" customWidth="1"/>
    <col min="6402" max="6402" width="44.75" style="745" customWidth="1"/>
    <col min="6403" max="6403" width="6.875" style="745" customWidth="1"/>
    <col min="6404" max="6404" width="2" style="745" customWidth="1"/>
    <col min="6405" max="6405" width="11.125" style="745" customWidth="1"/>
    <col min="6406" max="6406" width="10.5" style="745" customWidth="1"/>
    <col min="6407" max="6407" width="10.625" style="745" customWidth="1"/>
    <col min="6408" max="6408" width="13.125" style="745" customWidth="1"/>
    <col min="6409" max="6656" width="9" style="745"/>
    <col min="6657" max="6657" width="3.625" style="745" customWidth="1"/>
    <col min="6658" max="6658" width="44.75" style="745" customWidth="1"/>
    <col min="6659" max="6659" width="6.875" style="745" customWidth="1"/>
    <col min="6660" max="6660" width="2" style="745" customWidth="1"/>
    <col min="6661" max="6661" width="11.125" style="745" customWidth="1"/>
    <col min="6662" max="6662" width="10.5" style="745" customWidth="1"/>
    <col min="6663" max="6663" width="10.625" style="745" customWidth="1"/>
    <col min="6664" max="6664" width="13.125" style="745" customWidth="1"/>
    <col min="6665" max="6912" width="9" style="745"/>
    <col min="6913" max="6913" width="3.625" style="745" customWidth="1"/>
    <col min="6914" max="6914" width="44.75" style="745" customWidth="1"/>
    <col min="6915" max="6915" width="6.875" style="745" customWidth="1"/>
    <col min="6916" max="6916" width="2" style="745" customWidth="1"/>
    <col min="6917" max="6917" width="11.125" style="745" customWidth="1"/>
    <col min="6918" max="6918" width="10.5" style="745" customWidth="1"/>
    <col min="6919" max="6919" width="10.625" style="745" customWidth="1"/>
    <col min="6920" max="6920" width="13.125" style="745" customWidth="1"/>
    <col min="6921" max="7168" width="9" style="745"/>
    <col min="7169" max="7169" width="3.625" style="745" customWidth="1"/>
    <col min="7170" max="7170" width="44.75" style="745" customWidth="1"/>
    <col min="7171" max="7171" width="6.875" style="745" customWidth="1"/>
    <col min="7172" max="7172" width="2" style="745" customWidth="1"/>
    <col min="7173" max="7173" width="11.125" style="745" customWidth="1"/>
    <col min="7174" max="7174" width="10.5" style="745" customWidth="1"/>
    <col min="7175" max="7175" width="10.625" style="745" customWidth="1"/>
    <col min="7176" max="7176" width="13.125" style="745" customWidth="1"/>
    <col min="7177" max="7424" width="9" style="745"/>
    <col min="7425" max="7425" width="3.625" style="745" customWidth="1"/>
    <col min="7426" max="7426" width="44.75" style="745" customWidth="1"/>
    <col min="7427" max="7427" width="6.875" style="745" customWidth="1"/>
    <col min="7428" max="7428" width="2" style="745" customWidth="1"/>
    <col min="7429" max="7429" width="11.125" style="745" customWidth="1"/>
    <col min="7430" max="7430" width="10.5" style="745" customWidth="1"/>
    <col min="7431" max="7431" width="10.625" style="745" customWidth="1"/>
    <col min="7432" max="7432" width="13.125" style="745" customWidth="1"/>
    <col min="7433" max="7680" width="9" style="745"/>
    <col min="7681" max="7681" width="3.625" style="745" customWidth="1"/>
    <col min="7682" max="7682" width="44.75" style="745" customWidth="1"/>
    <col min="7683" max="7683" width="6.875" style="745" customWidth="1"/>
    <col min="7684" max="7684" width="2" style="745" customWidth="1"/>
    <col min="7685" max="7685" width="11.125" style="745" customWidth="1"/>
    <col min="7686" max="7686" width="10.5" style="745" customWidth="1"/>
    <col min="7687" max="7687" width="10.625" style="745" customWidth="1"/>
    <col min="7688" max="7688" width="13.125" style="745" customWidth="1"/>
    <col min="7689" max="7936" width="9" style="745"/>
    <col min="7937" max="7937" width="3.625" style="745" customWidth="1"/>
    <col min="7938" max="7938" width="44.75" style="745" customWidth="1"/>
    <col min="7939" max="7939" width="6.875" style="745" customWidth="1"/>
    <col min="7940" max="7940" width="2" style="745" customWidth="1"/>
    <col min="7941" max="7941" width="11.125" style="745" customWidth="1"/>
    <col min="7942" max="7942" width="10.5" style="745" customWidth="1"/>
    <col min="7943" max="7943" width="10.625" style="745" customWidth="1"/>
    <col min="7944" max="7944" width="13.125" style="745" customWidth="1"/>
    <col min="7945" max="8192" width="9" style="745"/>
    <col min="8193" max="8193" width="3.625" style="745" customWidth="1"/>
    <col min="8194" max="8194" width="44.75" style="745" customWidth="1"/>
    <col min="8195" max="8195" width="6.875" style="745" customWidth="1"/>
    <col min="8196" max="8196" width="2" style="745" customWidth="1"/>
    <col min="8197" max="8197" width="11.125" style="745" customWidth="1"/>
    <col min="8198" max="8198" width="10.5" style="745" customWidth="1"/>
    <col min="8199" max="8199" width="10.625" style="745" customWidth="1"/>
    <col min="8200" max="8200" width="13.125" style="745" customWidth="1"/>
    <col min="8201" max="8448" width="9" style="745"/>
    <col min="8449" max="8449" width="3.625" style="745" customWidth="1"/>
    <col min="8450" max="8450" width="44.75" style="745" customWidth="1"/>
    <col min="8451" max="8451" width="6.875" style="745" customWidth="1"/>
    <col min="8452" max="8452" width="2" style="745" customWidth="1"/>
    <col min="8453" max="8453" width="11.125" style="745" customWidth="1"/>
    <col min="8454" max="8454" width="10.5" style="745" customWidth="1"/>
    <col min="8455" max="8455" width="10.625" style="745" customWidth="1"/>
    <col min="8456" max="8456" width="13.125" style="745" customWidth="1"/>
    <col min="8457" max="8704" width="9" style="745"/>
    <col min="8705" max="8705" width="3.625" style="745" customWidth="1"/>
    <col min="8706" max="8706" width="44.75" style="745" customWidth="1"/>
    <col min="8707" max="8707" width="6.875" style="745" customWidth="1"/>
    <col min="8708" max="8708" width="2" style="745" customWidth="1"/>
    <col min="8709" max="8709" width="11.125" style="745" customWidth="1"/>
    <col min="8710" max="8710" width="10.5" style="745" customWidth="1"/>
    <col min="8711" max="8711" width="10.625" style="745" customWidth="1"/>
    <col min="8712" max="8712" width="13.125" style="745" customWidth="1"/>
    <col min="8713" max="8960" width="9" style="745"/>
    <col min="8961" max="8961" width="3.625" style="745" customWidth="1"/>
    <col min="8962" max="8962" width="44.75" style="745" customWidth="1"/>
    <col min="8963" max="8963" width="6.875" style="745" customWidth="1"/>
    <col min="8964" max="8964" width="2" style="745" customWidth="1"/>
    <col min="8965" max="8965" width="11.125" style="745" customWidth="1"/>
    <col min="8966" max="8966" width="10.5" style="745" customWidth="1"/>
    <col min="8967" max="8967" width="10.625" style="745" customWidth="1"/>
    <col min="8968" max="8968" width="13.125" style="745" customWidth="1"/>
    <col min="8969" max="9216" width="9" style="745"/>
    <col min="9217" max="9217" width="3.625" style="745" customWidth="1"/>
    <col min="9218" max="9218" width="44.75" style="745" customWidth="1"/>
    <col min="9219" max="9219" width="6.875" style="745" customWidth="1"/>
    <col min="9220" max="9220" width="2" style="745" customWidth="1"/>
    <col min="9221" max="9221" width="11.125" style="745" customWidth="1"/>
    <col min="9222" max="9222" width="10.5" style="745" customWidth="1"/>
    <col min="9223" max="9223" width="10.625" style="745" customWidth="1"/>
    <col min="9224" max="9224" width="13.125" style="745" customWidth="1"/>
    <col min="9225" max="9472" width="9" style="745"/>
    <col min="9473" max="9473" width="3.625" style="745" customWidth="1"/>
    <col min="9474" max="9474" width="44.75" style="745" customWidth="1"/>
    <col min="9475" max="9475" width="6.875" style="745" customWidth="1"/>
    <col min="9476" max="9476" width="2" style="745" customWidth="1"/>
    <col min="9477" max="9477" width="11.125" style="745" customWidth="1"/>
    <col min="9478" max="9478" width="10.5" style="745" customWidth="1"/>
    <col min="9479" max="9479" width="10.625" style="745" customWidth="1"/>
    <col min="9480" max="9480" width="13.125" style="745" customWidth="1"/>
    <col min="9481" max="9728" width="9" style="745"/>
    <col min="9729" max="9729" width="3.625" style="745" customWidth="1"/>
    <col min="9730" max="9730" width="44.75" style="745" customWidth="1"/>
    <col min="9731" max="9731" width="6.875" style="745" customWidth="1"/>
    <col min="9732" max="9732" width="2" style="745" customWidth="1"/>
    <col min="9733" max="9733" width="11.125" style="745" customWidth="1"/>
    <col min="9734" max="9734" width="10.5" style="745" customWidth="1"/>
    <col min="9735" max="9735" width="10.625" style="745" customWidth="1"/>
    <col min="9736" max="9736" width="13.125" style="745" customWidth="1"/>
    <col min="9737" max="9984" width="9" style="745"/>
    <col min="9985" max="9985" width="3.625" style="745" customWidth="1"/>
    <col min="9986" max="9986" width="44.75" style="745" customWidth="1"/>
    <col min="9987" max="9987" width="6.875" style="745" customWidth="1"/>
    <col min="9988" max="9988" width="2" style="745" customWidth="1"/>
    <col min="9989" max="9989" width="11.125" style="745" customWidth="1"/>
    <col min="9990" max="9990" width="10.5" style="745" customWidth="1"/>
    <col min="9991" max="9991" width="10.625" style="745" customWidth="1"/>
    <col min="9992" max="9992" width="13.125" style="745" customWidth="1"/>
    <col min="9993" max="10240" width="9" style="745"/>
    <col min="10241" max="10241" width="3.625" style="745" customWidth="1"/>
    <col min="10242" max="10242" width="44.75" style="745" customWidth="1"/>
    <col min="10243" max="10243" width="6.875" style="745" customWidth="1"/>
    <col min="10244" max="10244" width="2" style="745" customWidth="1"/>
    <col min="10245" max="10245" width="11.125" style="745" customWidth="1"/>
    <col min="10246" max="10246" width="10.5" style="745" customWidth="1"/>
    <col min="10247" max="10247" width="10.625" style="745" customWidth="1"/>
    <col min="10248" max="10248" width="13.125" style="745" customWidth="1"/>
    <col min="10249" max="10496" width="9" style="745"/>
    <col min="10497" max="10497" width="3.625" style="745" customWidth="1"/>
    <col min="10498" max="10498" width="44.75" style="745" customWidth="1"/>
    <col min="10499" max="10499" width="6.875" style="745" customWidth="1"/>
    <col min="10500" max="10500" width="2" style="745" customWidth="1"/>
    <col min="10501" max="10501" width="11.125" style="745" customWidth="1"/>
    <col min="10502" max="10502" width="10.5" style="745" customWidth="1"/>
    <col min="10503" max="10503" width="10.625" style="745" customWidth="1"/>
    <col min="10504" max="10504" width="13.125" style="745" customWidth="1"/>
    <col min="10505" max="10752" width="9" style="745"/>
    <col min="10753" max="10753" width="3.625" style="745" customWidth="1"/>
    <col min="10754" max="10754" width="44.75" style="745" customWidth="1"/>
    <col min="10755" max="10755" width="6.875" style="745" customWidth="1"/>
    <col min="10756" max="10756" width="2" style="745" customWidth="1"/>
    <col min="10757" max="10757" width="11.125" style="745" customWidth="1"/>
    <col min="10758" max="10758" width="10.5" style="745" customWidth="1"/>
    <col min="10759" max="10759" width="10.625" style="745" customWidth="1"/>
    <col min="10760" max="10760" width="13.125" style="745" customWidth="1"/>
    <col min="10761" max="11008" width="9" style="745"/>
    <col min="11009" max="11009" width="3.625" style="745" customWidth="1"/>
    <col min="11010" max="11010" width="44.75" style="745" customWidth="1"/>
    <col min="11011" max="11011" width="6.875" style="745" customWidth="1"/>
    <col min="11012" max="11012" width="2" style="745" customWidth="1"/>
    <col min="11013" max="11013" width="11.125" style="745" customWidth="1"/>
    <col min="11014" max="11014" width="10.5" style="745" customWidth="1"/>
    <col min="11015" max="11015" width="10.625" style="745" customWidth="1"/>
    <col min="11016" max="11016" width="13.125" style="745" customWidth="1"/>
    <col min="11017" max="11264" width="9" style="745"/>
    <col min="11265" max="11265" width="3.625" style="745" customWidth="1"/>
    <col min="11266" max="11266" width="44.75" style="745" customWidth="1"/>
    <col min="11267" max="11267" width="6.875" style="745" customWidth="1"/>
    <col min="11268" max="11268" width="2" style="745" customWidth="1"/>
    <col min="11269" max="11269" width="11.125" style="745" customWidth="1"/>
    <col min="11270" max="11270" width="10.5" style="745" customWidth="1"/>
    <col min="11271" max="11271" width="10.625" style="745" customWidth="1"/>
    <col min="11272" max="11272" width="13.125" style="745" customWidth="1"/>
    <col min="11273" max="11520" width="9" style="745"/>
    <col min="11521" max="11521" width="3.625" style="745" customWidth="1"/>
    <col min="11522" max="11522" width="44.75" style="745" customWidth="1"/>
    <col min="11523" max="11523" width="6.875" style="745" customWidth="1"/>
    <col min="11524" max="11524" width="2" style="745" customWidth="1"/>
    <col min="11525" max="11525" width="11.125" style="745" customWidth="1"/>
    <col min="11526" max="11526" width="10.5" style="745" customWidth="1"/>
    <col min="11527" max="11527" width="10.625" style="745" customWidth="1"/>
    <col min="11528" max="11528" width="13.125" style="745" customWidth="1"/>
    <col min="11529" max="11776" width="9" style="745"/>
    <col min="11777" max="11777" width="3.625" style="745" customWidth="1"/>
    <col min="11778" max="11778" width="44.75" style="745" customWidth="1"/>
    <col min="11779" max="11779" width="6.875" style="745" customWidth="1"/>
    <col min="11780" max="11780" width="2" style="745" customWidth="1"/>
    <col min="11781" max="11781" width="11.125" style="745" customWidth="1"/>
    <col min="11782" max="11782" width="10.5" style="745" customWidth="1"/>
    <col min="11783" max="11783" width="10.625" style="745" customWidth="1"/>
    <col min="11784" max="11784" width="13.125" style="745" customWidth="1"/>
    <col min="11785" max="12032" width="9" style="745"/>
    <col min="12033" max="12033" width="3.625" style="745" customWidth="1"/>
    <col min="12034" max="12034" width="44.75" style="745" customWidth="1"/>
    <col min="12035" max="12035" width="6.875" style="745" customWidth="1"/>
    <col min="12036" max="12036" width="2" style="745" customWidth="1"/>
    <col min="12037" max="12037" width="11.125" style="745" customWidth="1"/>
    <col min="12038" max="12038" width="10.5" style="745" customWidth="1"/>
    <col min="12039" max="12039" width="10.625" style="745" customWidth="1"/>
    <col min="12040" max="12040" width="13.125" style="745" customWidth="1"/>
    <col min="12041" max="12288" width="9" style="745"/>
    <col min="12289" max="12289" width="3.625" style="745" customWidth="1"/>
    <col min="12290" max="12290" width="44.75" style="745" customWidth="1"/>
    <col min="12291" max="12291" width="6.875" style="745" customWidth="1"/>
    <col min="12292" max="12292" width="2" style="745" customWidth="1"/>
    <col min="12293" max="12293" width="11.125" style="745" customWidth="1"/>
    <col min="12294" max="12294" width="10.5" style="745" customWidth="1"/>
    <col min="12295" max="12295" width="10.625" style="745" customWidth="1"/>
    <col min="12296" max="12296" width="13.125" style="745" customWidth="1"/>
    <col min="12297" max="12544" width="9" style="745"/>
    <col min="12545" max="12545" width="3.625" style="745" customWidth="1"/>
    <col min="12546" max="12546" width="44.75" style="745" customWidth="1"/>
    <col min="12547" max="12547" width="6.875" style="745" customWidth="1"/>
    <col min="12548" max="12548" width="2" style="745" customWidth="1"/>
    <col min="12549" max="12549" width="11.125" style="745" customWidth="1"/>
    <col min="12550" max="12550" width="10.5" style="745" customWidth="1"/>
    <col min="12551" max="12551" width="10.625" style="745" customWidth="1"/>
    <col min="12552" max="12552" width="13.125" style="745" customWidth="1"/>
    <col min="12553" max="12800" width="9" style="745"/>
    <col min="12801" max="12801" width="3.625" style="745" customWidth="1"/>
    <col min="12802" max="12802" width="44.75" style="745" customWidth="1"/>
    <col min="12803" max="12803" width="6.875" style="745" customWidth="1"/>
    <col min="12804" max="12804" width="2" style="745" customWidth="1"/>
    <col min="12805" max="12805" width="11.125" style="745" customWidth="1"/>
    <col min="12806" max="12806" width="10.5" style="745" customWidth="1"/>
    <col min="12807" max="12807" width="10.625" style="745" customWidth="1"/>
    <col min="12808" max="12808" width="13.125" style="745" customWidth="1"/>
    <col min="12809" max="13056" width="9" style="745"/>
    <col min="13057" max="13057" width="3.625" style="745" customWidth="1"/>
    <col min="13058" max="13058" width="44.75" style="745" customWidth="1"/>
    <col min="13059" max="13059" width="6.875" style="745" customWidth="1"/>
    <col min="13060" max="13060" width="2" style="745" customWidth="1"/>
    <col min="13061" max="13061" width="11.125" style="745" customWidth="1"/>
    <col min="13062" max="13062" width="10.5" style="745" customWidth="1"/>
    <col min="13063" max="13063" width="10.625" style="745" customWidth="1"/>
    <col min="13064" max="13064" width="13.125" style="745" customWidth="1"/>
    <col min="13065" max="13312" width="9" style="745"/>
    <col min="13313" max="13313" width="3.625" style="745" customWidth="1"/>
    <col min="13314" max="13314" width="44.75" style="745" customWidth="1"/>
    <col min="13315" max="13315" width="6.875" style="745" customWidth="1"/>
    <col min="13316" max="13316" width="2" style="745" customWidth="1"/>
    <col min="13317" max="13317" width="11.125" style="745" customWidth="1"/>
    <col min="13318" max="13318" width="10.5" style="745" customWidth="1"/>
    <col min="13319" max="13319" width="10.625" style="745" customWidth="1"/>
    <col min="13320" max="13320" width="13.125" style="745" customWidth="1"/>
    <col min="13321" max="13568" width="9" style="745"/>
    <col min="13569" max="13569" width="3.625" style="745" customWidth="1"/>
    <col min="13570" max="13570" width="44.75" style="745" customWidth="1"/>
    <col min="13571" max="13571" width="6.875" style="745" customWidth="1"/>
    <col min="13572" max="13572" width="2" style="745" customWidth="1"/>
    <col min="13573" max="13573" width="11.125" style="745" customWidth="1"/>
    <col min="13574" max="13574" width="10.5" style="745" customWidth="1"/>
    <col min="13575" max="13575" width="10.625" style="745" customWidth="1"/>
    <col min="13576" max="13576" width="13.125" style="745" customWidth="1"/>
    <col min="13577" max="13824" width="9" style="745"/>
    <col min="13825" max="13825" width="3.625" style="745" customWidth="1"/>
    <col min="13826" max="13826" width="44.75" style="745" customWidth="1"/>
    <col min="13827" max="13827" width="6.875" style="745" customWidth="1"/>
    <col min="13828" max="13828" width="2" style="745" customWidth="1"/>
    <col min="13829" max="13829" width="11.125" style="745" customWidth="1"/>
    <col min="13830" max="13830" width="10.5" style="745" customWidth="1"/>
    <col min="13831" max="13831" width="10.625" style="745" customWidth="1"/>
    <col min="13832" max="13832" width="13.125" style="745" customWidth="1"/>
    <col min="13833" max="14080" width="9" style="745"/>
    <col min="14081" max="14081" width="3.625" style="745" customWidth="1"/>
    <col min="14082" max="14082" width="44.75" style="745" customWidth="1"/>
    <col min="14083" max="14083" width="6.875" style="745" customWidth="1"/>
    <col min="14084" max="14084" width="2" style="745" customWidth="1"/>
    <col min="14085" max="14085" width="11.125" style="745" customWidth="1"/>
    <col min="14086" max="14086" width="10.5" style="745" customWidth="1"/>
    <col min="14087" max="14087" width="10.625" style="745" customWidth="1"/>
    <col min="14088" max="14088" width="13.125" style="745" customWidth="1"/>
    <col min="14089" max="14336" width="9" style="745"/>
    <col min="14337" max="14337" width="3.625" style="745" customWidth="1"/>
    <col min="14338" max="14338" width="44.75" style="745" customWidth="1"/>
    <col min="14339" max="14339" width="6.875" style="745" customWidth="1"/>
    <col min="14340" max="14340" width="2" style="745" customWidth="1"/>
    <col min="14341" max="14341" width="11.125" style="745" customWidth="1"/>
    <col min="14342" max="14342" width="10.5" style="745" customWidth="1"/>
    <col min="14343" max="14343" width="10.625" style="745" customWidth="1"/>
    <col min="14344" max="14344" width="13.125" style="745" customWidth="1"/>
    <col min="14345" max="14592" width="9" style="745"/>
    <col min="14593" max="14593" width="3.625" style="745" customWidth="1"/>
    <col min="14594" max="14594" width="44.75" style="745" customWidth="1"/>
    <col min="14595" max="14595" width="6.875" style="745" customWidth="1"/>
    <col min="14596" max="14596" width="2" style="745" customWidth="1"/>
    <col min="14597" max="14597" width="11.125" style="745" customWidth="1"/>
    <col min="14598" max="14598" width="10.5" style="745" customWidth="1"/>
    <col min="14599" max="14599" width="10.625" style="745" customWidth="1"/>
    <col min="14600" max="14600" width="13.125" style="745" customWidth="1"/>
    <col min="14601" max="14848" width="9" style="745"/>
    <col min="14849" max="14849" width="3.625" style="745" customWidth="1"/>
    <col min="14850" max="14850" width="44.75" style="745" customWidth="1"/>
    <col min="14851" max="14851" width="6.875" style="745" customWidth="1"/>
    <col min="14852" max="14852" width="2" style="745" customWidth="1"/>
    <col min="14853" max="14853" width="11.125" style="745" customWidth="1"/>
    <col min="14854" max="14854" width="10.5" style="745" customWidth="1"/>
    <col min="14855" max="14855" width="10.625" style="745" customWidth="1"/>
    <col min="14856" max="14856" width="13.125" style="745" customWidth="1"/>
    <col min="14857" max="15104" width="9" style="745"/>
    <col min="15105" max="15105" width="3.625" style="745" customWidth="1"/>
    <col min="15106" max="15106" width="44.75" style="745" customWidth="1"/>
    <col min="15107" max="15107" width="6.875" style="745" customWidth="1"/>
    <col min="15108" max="15108" width="2" style="745" customWidth="1"/>
    <col min="15109" max="15109" width="11.125" style="745" customWidth="1"/>
    <col min="15110" max="15110" width="10.5" style="745" customWidth="1"/>
    <col min="15111" max="15111" width="10.625" style="745" customWidth="1"/>
    <col min="15112" max="15112" width="13.125" style="745" customWidth="1"/>
    <col min="15113" max="15360" width="9" style="745"/>
    <col min="15361" max="15361" width="3.625" style="745" customWidth="1"/>
    <col min="15362" max="15362" width="44.75" style="745" customWidth="1"/>
    <col min="15363" max="15363" width="6.875" style="745" customWidth="1"/>
    <col min="15364" max="15364" width="2" style="745" customWidth="1"/>
    <col min="15365" max="15365" width="11.125" style="745" customWidth="1"/>
    <col min="15366" max="15366" width="10.5" style="745" customWidth="1"/>
    <col min="15367" max="15367" width="10.625" style="745" customWidth="1"/>
    <col min="15368" max="15368" width="13.125" style="745" customWidth="1"/>
    <col min="15369" max="15616" width="9" style="745"/>
    <col min="15617" max="15617" width="3.625" style="745" customWidth="1"/>
    <col min="15618" max="15618" width="44.75" style="745" customWidth="1"/>
    <col min="15619" max="15619" width="6.875" style="745" customWidth="1"/>
    <col min="15620" max="15620" width="2" style="745" customWidth="1"/>
    <col min="15621" max="15621" width="11.125" style="745" customWidth="1"/>
    <col min="15622" max="15622" width="10.5" style="745" customWidth="1"/>
    <col min="15623" max="15623" width="10.625" style="745" customWidth="1"/>
    <col min="15624" max="15624" width="13.125" style="745" customWidth="1"/>
    <col min="15625" max="15872" width="9" style="745"/>
    <col min="15873" max="15873" width="3.625" style="745" customWidth="1"/>
    <col min="15874" max="15874" width="44.75" style="745" customWidth="1"/>
    <col min="15875" max="15875" width="6.875" style="745" customWidth="1"/>
    <col min="15876" max="15876" width="2" style="745" customWidth="1"/>
    <col min="15877" max="15877" width="11.125" style="745" customWidth="1"/>
    <col min="15878" max="15878" width="10.5" style="745" customWidth="1"/>
    <col min="15879" max="15879" width="10.625" style="745" customWidth="1"/>
    <col min="15880" max="15880" width="13.125" style="745" customWidth="1"/>
    <col min="15881" max="16128" width="9" style="745"/>
    <col min="16129" max="16129" width="3.625" style="745" customWidth="1"/>
    <col min="16130" max="16130" width="44.75" style="745" customWidth="1"/>
    <col min="16131" max="16131" width="6.875" style="745" customWidth="1"/>
    <col min="16132" max="16132" width="2" style="745" customWidth="1"/>
    <col min="16133" max="16133" width="11.125" style="745" customWidth="1"/>
    <col min="16134" max="16134" width="10.5" style="745" customWidth="1"/>
    <col min="16135" max="16135" width="10.625" style="745" customWidth="1"/>
    <col min="16136" max="16136" width="13.125" style="745" customWidth="1"/>
    <col min="16137" max="16384" width="9" style="745"/>
  </cols>
  <sheetData>
    <row r="1" spans="1:8" s="740" customFormat="1" ht="15">
      <c r="A1" s="736"/>
      <c r="B1" s="737"/>
      <c r="C1" s="738"/>
      <c r="D1" s="738"/>
      <c r="E1" s="739"/>
      <c r="F1" s="739" t="s">
        <v>1246</v>
      </c>
      <c r="G1" s="739"/>
    </row>
    <row r="2" spans="1:8" s="740" customFormat="1" ht="15">
      <c r="A2" s="736"/>
      <c r="B2" s="737"/>
      <c r="C2" s="738"/>
      <c r="D2" s="738"/>
      <c r="E2" s="741"/>
      <c r="F2" s="741" t="s">
        <v>540</v>
      </c>
      <c r="G2" s="741"/>
    </row>
    <row r="3" spans="1:8" s="740" customFormat="1" ht="15">
      <c r="A3" s="736"/>
      <c r="B3" s="737"/>
      <c r="C3" s="738"/>
      <c r="D3" s="738"/>
      <c r="E3" s="739"/>
      <c r="F3" s="739" t="s">
        <v>535</v>
      </c>
      <c r="G3" s="739"/>
    </row>
    <row r="4" spans="1:8" s="740" customFormat="1" ht="11.25" customHeight="1">
      <c r="A4" s="736"/>
      <c r="B4" s="737"/>
      <c r="C4" s="739"/>
      <c r="D4" s="739"/>
      <c r="E4" s="739"/>
      <c r="F4" s="739"/>
      <c r="G4" s="739"/>
      <c r="H4" s="739"/>
    </row>
    <row r="5" spans="1:8" s="740" customFormat="1" ht="39" customHeight="1">
      <c r="A5" s="1221" t="s">
        <v>1247</v>
      </c>
      <c r="B5" s="1221"/>
      <c r="C5" s="1221"/>
      <c r="D5" s="1221"/>
      <c r="E5" s="1221"/>
      <c r="F5" s="1221"/>
      <c r="G5" s="1221"/>
      <c r="H5" s="1221"/>
    </row>
    <row r="6" spans="1:8" ht="12" customHeight="1"/>
    <row r="7" spans="1:8" ht="15.75" customHeight="1">
      <c r="H7" s="742" t="s">
        <v>35</v>
      </c>
    </row>
    <row r="8" spans="1:8" s="747" customFormat="1" ht="56.25" customHeight="1">
      <c r="A8" s="746" t="s">
        <v>543</v>
      </c>
      <c r="B8" s="746" t="s">
        <v>1220</v>
      </c>
      <c r="C8" s="746" t="s">
        <v>294</v>
      </c>
      <c r="D8" s="746" t="s">
        <v>93</v>
      </c>
      <c r="E8" s="746" t="s">
        <v>1221</v>
      </c>
      <c r="F8" s="746" t="s">
        <v>546</v>
      </c>
      <c r="G8" s="746" t="s">
        <v>571</v>
      </c>
      <c r="H8" s="746" t="s">
        <v>1222</v>
      </c>
    </row>
    <row r="9" spans="1:8" s="749" customFormat="1">
      <c r="A9" s="748" t="s">
        <v>1223</v>
      </c>
      <c r="B9" s="748" t="s">
        <v>1224</v>
      </c>
      <c r="C9" s="748" t="s">
        <v>1225</v>
      </c>
      <c r="D9" s="748"/>
      <c r="E9" s="748" t="s">
        <v>1226</v>
      </c>
      <c r="F9" s="748" t="s">
        <v>1227</v>
      </c>
      <c r="G9" s="748" t="s">
        <v>1228</v>
      </c>
      <c r="H9" s="748" t="s">
        <v>1229</v>
      </c>
    </row>
    <row r="10" spans="1:8" s="752" customFormat="1" ht="15" hidden="1" customHeight="1">
      <c r="A10" s="1222" t="s">
        <v>1223</v>
      </c>
      <c r="B10" s="1225" t="s">
        <v>1230</v>
      </c>
      <c r="C10" s="1228">
        <v>80147</v>
      </c>
      <c r="D10" s="750" t="s">
        <v>0</v>
      </c>
      <c r="E10" s="751">
        <v>0</v>
      </c>
      <c r="F10" s="751">
        <v>26000</v>
      </c>
      <c r="G10" s="751">
        <v>26000</v>
      </c>
      <c r="H10" s="751">
        <v>0</v>
      </c>
    </row>
    <row r="11" spans="1:8" s="752" customFormat="1" ht="15" hidden="1" customHeight="1">
      <c r="A11" s="1223"/>
      <c r="B11" s="1226"/>
      <c r="C11" s="1229"/>
      <c r="D11" s="750" t="s">
        <v>1</v>
      </c>
      <c r="E11" s="751">
        <v>0</v>
      </c>
      <c r="F11" s="751">
        <v>0</v>
      </c>
      <c r="G11" s="751">
        <v>0</v>
      </c>
      <c r="H11" s="751">
        <v>0</v>
      </c>
    </row>
    <row r="12" spans="1:8" s="752" customFormat="1" ht="15" hidden="1" customHeight="1">
      <c r="A12" s="1224"/>
      <c r="B12" s="1227"/>
      <c r="C12" s="1230"/>
      <c r="D12" s="750" t="s">
        <v>2</v>
      </c>
      <c r="E12" s="751">
        <f>E10+E11</f>
        <v>0</v>
      </c>
      <c r="F12" s="751">
        <f>F10+F11</f>
        <v>26000</v>
      </c>
      <c r="G12" s="751">
        <f>G10+G11</f>
        <v>26000</v>
      </c>
      <c r="H12" s="751">
        <f>H10+H11</f>
        <v>0</v>
      </c>
    </row>
    <row r="13" spans="1:8" s="752" customFormat="1" ht="15" hidden="1" customHeight="1">
      <c r="A13" s="1222" t="s">
        <v>1224</v>
      </c>
      <c r="B13" s="1225" t="s">
        <v>1231</v>
      </c>
      <c r="C13" s="1228">
        <v>80146</v>
      </c>
      <c r="D13" s="750" t="s">
        <v>0</v>
      </c>
      <c r="E13" s="751">
        <v>0</v>
      </c>
      <c r="F13" s="751">
        <v>400000</v>
      </c>
      <c r="G13" s="751">
        <v>400000</v>
      </c>
      <c r="H13" s="751">
        <v>0</v>
      </c>
    </row>
    <row r="14" spans="1:8" s="752" customFormat="1" ht="15" hidden="1" customHeight="1">
      <c r="A14" s="1223"/>
      <c r="B14" s="1226"/>
      <c r="C14" s="1229"/>
      <c r="D14" s="750" t="s">
        <v>1</v>
      </c>
      <c r="E14" s="751">
        <v>0</v>
      </c>
      <c r="F14" s="751">
        <v>0</v>
      </c>
      <c r="G14" s="751">
        <v>0</v>
      </c>
      <c r="H14" s="751">
        <v>0</v>
      </c>
    </row>
    <row r="15" spans="1:8" s="752" customFormat="1" ht="15" hidden="1" customHeight="1">
      <c r="A15" s="1224"/>
      <c r="B15" s="1227"/>
      <c r="C15" s="1230"/>
      <c r="D15" s="750" t="s">
        <v>2</v>
      </c>
      <c r="E15" s="751">
        <f>E13+E14</f>
        <v>0</v>
      </c>
      <c r="F15" s="751">
        <f>F13+F14</f>
        <v>400000</v>
      </c>
      <c r="G15" s="751">
        <f>G13+G14</f>
        <v>400000</v>
      </c>
      <c r="H15" s="751">
        <f>H13+H14</f>
        <v>0</v>
      </c>
    </row>
    <row r="16" spans="1:8" s="752" customFormat="1" ht="15" hidden="1" customHeight="1">
      <c r="A16" s="1222" t="s">
        <v>1225</v>
      </c>
      <c r="B16" s="1225" t="s">
        <v>1232</v>
      </c>
      <c r="C16" s="1228">
        <v>80146</v>
      </c>
      <c r="D16" s="750" t="s">
        <v>0</v>
      </c>
      <c r="E16" s="751">
        <v>0</v>
      </c>
      <c r="F16" s="751">
        <v>300000</v>
      </c>
      <c r="G16" s="751">
        <v>300000</v>
      </c>
      <c r="H16" s="751">
        <v>0</v>
      </c>
    </row>
    <row r="17" spans="1:8" s="752" customFormat="1" ht="15" hidden="1" customHeight="1">
      <c r="A17" s="1223"/>
      <c r="B17" s="1226"/>
      <c r="C17" s="1229"/>
      <c r="D17" s="750" t="s">
        <v>1</v>
      </c>
      <c r="E17" s="751">
        <v>0</v>
      </c>
      <c r="F17" s="751"/>
      <c r="G17" s="751"/>
      <c r="H17" s="751">
        <v>0</v>
      </c>
    </row>
    <row r="18" spans="1:8" s="752" customFormat="1" ht="15" hidden="1" customHeight="1">
      <c r="A18" s="1224"/>
      <c r="B18" s="1227"/>
      <c r="C18" s="1230"/>
      <c r="D18" s="750" t="s">
        <v>2</v>
      </c>
      <c r="E18" s="751">
        <f>E16+E17</f>
        <v>0</v>
      </c>
      <c r="F18" s="751">
        <f>F16+F17</f>
        <v>300000</v>
      </c>
      <c r="G18" s="751">
        <f>G16+G17</f>
        <v>300000</v>
      </c>
      <c r="H18" s="751">
        <f>H16+H17</f>
        <v>0</v>
      </c>
    </row>
    <row r="19" spans="1:8" s="752" customFormat="1" ht="15" hidden="1" customHeight="1">
      <c r="A19" s="1222" t="s">
        <v>1226</v>
      </c>
      <c r="B19" s="1225" t="s">
        <v>388</v>
      </c>
      <c r="C19" s="1228" t="s">
        <v>357</v>
      </c>
      <c r="D19" s="750" t="s">
        <v>0</v>
      </c>
      <c r="E19" s="751">
        <v>0</v>
      </c>
      <c r="F19" s="751">
        <f t="shared" ref="F19:G21" si="0">F22+F25</f>
        <v>130300</v>
      </c>
      <c r="G19" s="751">
        <f t="shared" si="0"/>
        <v>130300</v>
      </c>
      <c r="H19" s="751">
        <v>0</v>
      </c>
    </row>
    <row r="20" spans="1:8" s="752" customFormat="1" ht="15" hidden="1" customHeight="1">
      <c r="A20" s="1223"/>
      <c r="B20" s="1226"/>
      <c r="C20" s="1229"/>
      <c r="D20" s="750" t="s">
        <v>1</v>
      </c>
      <c r="E20" s="751">
        <v>0</v>
      </c>
      <c r="F20" s="751">
        <f t="shared" si="0"/>
        <v>0</v>
      </c>
      <c r="G20" s="751">
        <f t="shared" si="0"/>
        <v>0</v>
      </c>
      <c r="H20" s="751">
        <v>0</v>
      </c>
    </row>
    <row r="21" spans="1:8" s="752" customFormat="1" ht="15" hidden="1" customHeight="1">
      <c r="A21" s="1223"/>
      <c r="B21" s="1226"/>
      <c r="C21" s="1230"/>
      <c r="D21" s="750" t="s">
        <v>2</v>
      </c>
      <c r="E21" s="751">
        <v>0</v>
      </c>
      <c r="F21" s="751">
        <f t="shared" si="0"/>
        <v>130300</v>
      </c>
      <c r="G21" s="751">
        <f t="shared" si="0"/>
        <v>130300</v>
      </c>
      <c r="H21" s="751">
        <v>0</v>
      </c>
    </row>
    <row r="22" spans="1:8" s="755" customFormat="1" ht="15" hidden="1" customHeight="1">
      <c r="A22" s="1231"/>
      <c r="B22" s="1232"/>
      <c r="C22" s="1233">
        <v>80146</v>
      </c>
      <c r="D22" s="753" t="s">
        <v>0</v>
      </c>
      <c r="E22" s="754">
        <v>0</v>
      </c>
      <c r="F22" s="754">
        <v>123800</v>
      </c>
      <c r="G22" s="754">
        <v>123800</v>
      </c>
      <c r="H22" s="754">
        <v>0</v>
      </c>
    </row>
    <row r="23" spans="1:8" s="755" customFormat="1" ht="15" hidden="1" customHeight="1">
      <c r="A23" s="1231"/>
      <c r="B23" s="1232"/>
      <c r="C23" s="1234"/>
      <c r="D23" s="753" t="s">
        <v>1</v>
      </c>
      <c r="E23" s="754">
        <v>0</v>
      </c>
      <c r="F23" s="754"/>
      <c r="G23" s="754"/>
      <c r="H23" s="754">
        <v>0</v>
      </c>
    </row>
    <row r="24" spans="1:8" s="755" customFormat="1" ht="15" hidden="1" customHeight="1">
      <c r="A24" s="1231"/>
      <c r="B24" s="1232"/>
      <c r="C24" s="1235"/>
      <c r="D24" s="753" t="s">
        <v>2</v>
      </c>
      <c r="E24" s="754">
        <v>0</v>
      </c>
      <c r="F24" s="754">
        <f>F22+F23</f>
        <v>123800</v>
      </c>
      <c r="G24" s="754">
        <f>G22+G23</f>
        <v>123800</v>
      </c>
      <c r="H24" s="754">
        <v>0</v>
      </c>
    </row>
    <row r="25" spans="1:8" s="755" customFormat="1" ht="15" hidden="1" customHeight="1">
      <c r="A25" s="1231"/>
      <c r="B25" s="1232"/>
      <c r="C25" s="1233">
        <v>80147</v>
      </c>
      <c r="D25" s="753" t="s">
        <v>0</v>
      </c>
      <c r="E25" s="754">
        <v>0</v>
      </c>
      <c r="F25" s="754">
        <v>6500</v>
      </c>
      <c r="G25" s="754">
        <v>6500</v>
      </c>
      <c r="H25" s="754">
        <v>0</v>
      </c>
    </row>
    <row r="26" spans="1:8" s="755" customFormat="1" ht="15" hidden="1" customHeight="1">
      <c r="A26" s="1231"/>
      <c r="B26" s="1232"/>
      <c r="C26" s="1234"/>
      <c r="D26" s="753" t="s">
        <v>1</v>
      </c>
      <c r="E26" s="754">
        <v>0</v>
      </c>
      <c r="F26" s="754"/>
      <c r="G26" s="754"/>
      <c r="H26" s="754">
        <v>0</v>
      </c>
    </row>
    <row r="27" spans="1:8" s="755" customFormat="1" ht="15" hidden="1" customHeight="1">
      <c r="A27" s="1236"/>
      <c r="B27" s="1237"/>
      <c r="C27" s="1235"/>
      <c r="D27" s="753" t="s">
        <v>2</v>
      </c>
      <c r="E27" s="754">
        <v>0</v>
      </c>
      <c r="F27" s="754">
        <f>F25+F26</f>
        <v>6500</v>
      </c>
      <c r="G27" s="754">
        <f>G25+G26</f>
        <v>6500</v>
      </c>
      <c r="H27" s="754">
        <v>0</v>
      </c>
    </row>
    <row r="28" spans="1:8" s="752" customFormat="1" ht="15" hidden="1" customHeight="1">
      <c r="A28" s="1222" t="s">
        <v>1227</v>
      </c>
      <c r="B28" s="1225" t="s">
        <v>1233</v>
      </c>
      <c r="C28" s="1228">
        <v>85410</v>
      </c>
      <c r="D28" s="750" t="s">
        <v>0</v>
      </c>
      <c r="E28" s="751">
        <v>0</v>
      </c>
      <c r="F28" s="751">
        <v>556140</v>
      </c>
      <c r="G28" s="751">
        <v>556140</v>
      </c>
      <c r="H28" s="751">
        <v>0</v>
      </c>
    </row>
    <row r="29" spans="1:8" s="752" customFormat="1" ht="15" hidden="1" customHeight="1">
      <c r="A29" s="1223"/>
      <c r="B29" s="1226"/>
      <c r="C29" s="1229"/>
      <c r="D29" s="750" t="s">
        <v>1</v>
      </c>
      <c r="E29" s="751">
        <v>0</v>
      </c>
      <c r="F29" s="751"/>
      <c r="G29" s="751"/>
      <c r="H29" s="751">
        <v>0</v>
      </c>
    </row>
    <row r="30" spans="1:8" s="752" customFormat="1" ht="15" hidden="1" customHeight="1">
      <c r="A30" s="1224"/>
      <c r="B30" s="1227"/>
      <c r="C30" s="1230"/>
      <c r="D30" s="750" t="s">
        <v>2</v>
      </c>
      <c r="E30" s="751">
        <f>E28+E29</f>
        <v>0</v>
      </c>
      <c r="F30" s="751">
        <f>F28+F29</f>
        <v>556140</v>
      </c>
      <c r="G30" s="751">
        <f>G28+G29</f>
        <v>556140</v>
      </c>
      <c r="H30" s="751">
        <f>H28+H29</f>
        <v>0</v>
      </c>
    </row>
    <row r="31" spans="1:8" s="752" customFormat="1" ht="15" hidden="1" customHeight="1">
      <c r="A31" s="1222" t="s">
        <v>1228</v>
      </c>
      <c r="B31" s="1225" t="s">
        <v>386</v>
      </c>
      <c r="C31" s="1228">
        <v>85403</v>
      </c>
      <c r="D31" s="750" t="s">
        <v>0</v>
      </c>
      <c r="E31" s="751">
        <v>0</v>
      </c>
      <c r="F31" s="751">
        <v>254000</v>
      </c>
      <c r="G31" s="751">
        <v>254000</v>
      </c>
      <c r="H31" s="751">
        <v>0</v>
      </c>
    </row>
    <row r="32" spans="1:8" s="752" customFormat="1" ht="15" hidden="1" customHeight="1">
      <c r="A32" s="1223"/>
      <c r="B32" s="1226"/>
      <c r="C32" s="1229"/>
      <c r="D32" s="750" t="s">
        <v>1</v>
      </c>
      <c r="E32" s="751">
        <v>0</v>
      </c>
      <c r="F32" s="751"/>
      <c r="G32" s="751"/>
      <c r="H32" s="751">
        <v>0</v>
      </c>
    </row>
    <row r="33" spans="1:8" s="752" customFormat="1" ht="15" hidden="1" customHeight="1">
      <c r="A33" s="1223"/>
      <c r="B33" s="1226"/>
      <c r="C33" s="1230"/>
      <c r="D33" s="750" t="s">
        <v>2</v>
      </c>
      <c r="E33" s="751">
        <f>E31+E32</f>
        <v>0</v>
      </c>
      <c r="F33" s="751">
        <f>F31+F32</f>
        <v>254000</v>
      </c>
      <c r="G33" s="751">
        <f>G31+G32</f>
        <v>254000</v>
      </c>
      <c r="H33" s="751">
        <f>H31+H32</f>
        <v>0</v>
      </c>
    </row>
    <row r="34" spans="1:8" s="756" customFormat="1" ht="15" hidden="1" customHeight="1">
      <c r="A34" s="1222" t="s">
        <v>1229</v>
      </c>
      <c r="B34" s="1225" t="s">
        <v>408</v>
      </c>
      <c r="C34" s="1228">
        <v>85403</v>
      </c>
      <c r="D34" s="750" t="s">
        <v>0</v>
      </c>
      <c r="E34" s="751">
        <v>0</v>
      </c>
      <c r="F34" s="751">
        <v>390000</v>
      </c>
      <c r="G34" s="751">
        <v>390000</v>
      </c>
      <c r="H34" s="751">
        <v>0</v>
      </c>
    </row>
    <row r="35" spans="1:8" s="756" customFormat="1" ht="15" hidden="1" customHeight="1">
      <c r="A35" s="1223"/>
      <c r="B35" s="1226"/>
      <c r="C35" s="1229"/>
      <c r="D35" s="750" t="s">
        <v>1</v>
      </c>
      <c r="E35" s="751">
        <v>0</v>
      </c>
      <c r="F35" s="751"/>
      <c r="G35" s="751"/>
      <c r="H35" s="751">
        <v>0</v>
      </c>
    </row>
    <row r="36" spans="1:8" s="756" customFormat="1" ht="15" hidden="1" customHeight="1">
      <c r="A36" s="1224"/>
      <c r="B36" s="1227"/>
      <c r="C36" s="1230"/>
      <c r="D36" s="750" t="s">
        <v>2</v>
      </c>
      <c r="E36" s="751">
        <f>E34+E35</f>
        <v>0</v>
      </c>
      <c r="F36" s="751">
        <f>F34+F35</f>
        <v>390000</v>
      </c>
      <c r="G36" s="751">
        <f>G34+G35</f>
        <v>390000</v>
      </c>
      <c r="H36" s="751">
        <f>H34+H35</f>
        <v>0</v>
      </c>
    </row>
    <row r="37" spans="1:8" s="756" customFormat="1" ht="15" hidden="1" customHeight="1">
      <c r="A37" s="1222" t="s">
        <v>1234</v>
      </c>
      <c r="B37" s="1225" t="s">
        <v>1235</v>
      </c>
      <c r="C37" s="1228">
        <v>85403</v>
      </c>
      <c r="D37" s="750" t="s">
        <v>0</v>
      </c>
      <c r="E37" s="751">
        <v>0</v>
      </c>
      <c r="F37" s="751">
        <v>250000</v>
      </c>
      <c r="G37" s="751">
        <v>250000</v>
      </c>
      <c r="H37" s="751">
        <v>0</v>
      </c>
    </row>
    <row r="38" spans="1:8" s="756" customFormat="1" ht="15" hidden="1" customHeight="1">
      <c r="A38" s="1223"/>
      <c r="B38" s="1226"/>
      <c r="C38" s="1229"/>
      <c r="D38" s="750" t="s">
        <v>1</v>
      </c>
      <c r="E38" s="751">
        <v>0</v>
      </c>
      <c r="F38" s="751"/>
      <c r="G38" s="751"/>
      <c r="H38" s="751">
        <v>0</v>
      </c>
    </row>
    <row r="39" spans="1:8" s="756" customFormat="1" ht="15" hidden="1" customHeight="1">
      <c r="A39" s="1224"/>
      <c r="B39" s="1227"/>
      <c r="C39" s="1230"/>
      <c r="D39" s="750" t="s">
        <v>2</v>
      </c>
      <c r="E39" s="751">
        <f>E37+E38</f>
        <v>0</v>
      </c>
      <c r="F39" s="751">
        <f>F37+F38</f>
        <v>250000</v>
      </c>
      <c r="G39" s="751">
        <f>G37+G38</f>
        <v>250000</v>
      </c>
      <c r="H39" s="751">
        <f>H37+H38</f>
        <v>0</v>
      </c>
    </row>
    <row r="40" spans="1:8" s="752" customFormat="1" ht="15" hidden="1" customHeight="1">
      <c r="A40" s="1222" t="s">
        <v>1236</v>
      </c>
      <c r="B40" s="1225" t="s">
        <v>1237</v>
      </c>
      <c r="C40" s="1240"/>
      <c r="D40" s="757" t="s">
        <v>0</v>
      </c>
      <c r="E40" s="751">
        <f t="shared" ref="E40:H42" si="1">E43+E46</f>
        <v>0</v>
      </c>
      <c r="F40" s="751">
        <f t="shared" si="1"/>
        <v>18100</v>
      </c>
      <c r="G40" s="751">
        <f t="shared" si="1"/>
        <v>18100</v>
      </c>
      <c r="H40" s="751">
        <f t="shared" si="1"/>
        <v>0</v>
      </c>
    </row>
    <row r="41" spans="1:8" s="752" customFormat="1" ht="15" hidden="1" customHeight="1">
      <c r="A41" s="1223"/>
      <c r="B41" s="1226"/>
      <c r="C41" s="1241"/>
      <c r="D41" s="757" t="s">
        <v>1</v>
      </c>
      <c r="E41" s="751">
        <f t="shared" si="1"/>
        <v>0</v>
      </c>
      <c r="F41" s="751">
        <f t="shared" si="1"/>
        <v>0</v>
      </c>
      <c r="G41" s="751">
        <f t="shared" si="1"/>
        <v>0</v>
      </c>
      <c r="H41" s="751">
        <f t="shared" si="1"/>
        <v>0</v>
      </c>
    </row>
    <row r="42" spans="1:8" s="752" customFormat="1" ht="15" hidden="1" customHeight="1">
      <c r="A42" s="1223"/>
      <c r="B42" s="1226"/>
      <c r="C42" s="1242"/>
      <c r="D42" s="757" t="s">
        <v>2</v>
      </c>
      <c r="E42" s="751">
        <f t="shared" si="1"/>
        <v>0</v>
      </c>
      <c r="F42" s="751">
        <f t="shared" si="1"/>
        <v>18100</v>
      </c>
      <c r="G42" s="751">
        <f t="shared" si="1"/>
        <v>18100</v>
      </c>
      <c r="H42" s="751">
        <f t="shared" si="1"/>
        <v>0</v>
      </c>
    </row>
    <row r="43" spans="1:8" s="752" customFormat="1" ht="15" hidden="1" customHeight="1">
      <c r="A43" s="758"/>
      <c r="B43" s="759"/>
      <c r="C43" s="1233">
        <v>80116</v>
      </c>
      <c r="D43" s="753" t="s">
        <v>0</v>
      </c>
      <c r="E43" s="754">
        <v>0</v>
      </c>
      <c r="F43" s="754">
        <v>2100</v>
      </c>
      <c r="G43" s="754">
        <v>2100</v>
      </c>
      <c r="H43" s="754">
        <v>0</v>
      </c>
    </row>
    <row r="44" spans="1:8" s="752" customFormat="1" ht="15" hidden="1" customHeight="1">
      <c r="A44" s="758"/>
      <c r="B44" s="760"/>
      <c r="C44" s="1234"/>
      <c r="D44" s="753" t="s">
        <v>1</v>
      </c>
      <c r="E44" s="754">
        <v>0</v>
      </c>
      <c r="F44" s="754"/>
      <c r="G44" s="754"/>
      <c r="H44" s="754">
        <v>0</v>
      </c>
    </row>
    <row r="45" spans="1:8" s="752" customFormat="1" ht="15" hidden="1" customHeight="1">
      <c r="A45" s="758"/>
      <c r="B45" s="760"/>
      <c r="C45" s="1235"/>
      <c r="D45" s="753" t="s">
        <v>2</v>
      </c>
      <c r="E45" s="754">
        <f>E43+E44</f>
        <v>0</v>
      </c>
      <c r="F45" s="754">
        <f>F43+F44</f>
        <v>2100</v>
      </c>
      <c r="G45" s="754">
        <f>G43+G44</f>
        <v>2100</v>
      </c>
      <c r="H45" s="754">
        <f>H43+H44</f>
        <v>0</v>
      </c>
    </row>
    <row r="46" spans="1:8" s="752" customFormat="1" ht="15" hidden="1" customHeight="1">
      <c r="A46" s="758"/>
      <c r="B46" s="761"/>
      <c r="C46" s="1233">
        <v>80140</v>
      </c>
      <c r="D46" s="762" t="s">
        <v>0</v>
      </c>
      <c r="E46" s="754">
        <v>0</v>
      </c>
      <c r="F46" s="754">
        <v>16000</v>
      </c>
      <c r="G46" s="754">
        <v>16000</v>
      </c>
      <c r="H46" s="754">
        <v>0</v>
      </c>
    </row>
    <row r="47" spans="1:8" s="752" customFormat="1" ht="15" hidden="1" customHeight="1">
      <c r="A47" s="758"/>
      <c r="B47" s="761"/>
      <c r="C47" s="1234"/>
      <c r="D47" s="762" t="s">
        <v>1</v>
      </c>
      <c r="E47" s="754">
        <v>0</v>
      </c>
      <c r="F47" s="754"/>
      <c r="G47" s="754"/>
      <c r="H47" s="754">
        <v>0</v>
      </c>
    </row>
    <row r="48" spans="1:8" s="752" customFormat="1" ht="15" hidden="1" customHeight="1">
      <c r="A48" s="763"/>
      <c r="B48" s="761"/>
      <c r="C48" s="1235"/>
      <c r="D48" s="762" t="s">
        <v>2</v>
      </c>
      <c r="E48" s="754">
        <f>E46+E47</f>
        <v>0</v>
      </c>
      <c r="F48" s="754">
        <f>F46+F47</f>
        <v>16000</v>
      </c>
      <c r="G48" s="754">
        <f>G46+G47</f>
        <v>16000</v>
      </c>
      <c r="H48" s="754">
        <f>H46+H47</f>
        <v>0</v>
      </c>
    </row>
    <row r="49" spans="1:8" s="752" customFormat="1" ht="15" hidden="1" customHeight="1">
      <c r="A49" s="1222" t="s">
        <v>1238</v>
      </c>
      <c r="B49" s="1238" t="s">
        <v>1239</v>
      </c>
      <c r="C49" s="1228"/>
      <c r="D49" s="750" t="s">
        <v>0</v>
      </c>
      <c r="E49" s="751">
        <f t="shared" ref="E49:H51" si="2">E52+E55</f>
        <v>0</v>
      </c>
      <c r="F49" s="751">
        <f t="shared" si="2"/>
        <v>51250</v>
      </c>
      <c r="G49" s="751">
        <f t="shared" si="2"/>
        <v>51250</v>
      </c>
      <c r="H49" s="751">
        <f t="shared" si="2"/>
        <v>0</v>
      </c>
    </row>
    <row r="50" spans="1:8" s="752" customFormat="1" ht="15" hidden="1" customHeight="1">
      <c r="A50" s="1223"/>
      <c r="B50" s="1239"/>
      <c r="C50" s="1229"/>
      <c r="D50" s="750" t="s">
        <v>1</v>
      </c>
      <c r="E50" s="751">
        <f t="shared" si="2"/>
        <v>0</v>
      </c>
      <c r="F50" s="751">
        <f t="shared" si="2"/>
        <v>0</v>
      </c>
      <c r="G50" s="751">
        <f t="shared" si="2"/>
        <v>0</v>
      </c>
      <c r="H50" s="751">
        <f t="shared" si="2"/>
        <v>0</v>
      </c>
    </row>
    <row r="51" spans="1:8" s="752" customFormat="1" ht="15" hidden="1" customHeight="1">
      <c r="A51" s="1223"/>
      <c r="B51" s="1239"/>
      <c r="C51" s="1230"/>
      <c r="D51" s="750" t="s">
        <v>2</v>
      </c>
      <c r="E51" s="751">
        <f t="shared" si="2"/>
        <v>0</v>
      </c>
      <c r="F51" s="751">
        <f t="shared" si="2"/>
        <v>51250</v>
      </c>
      <c r="G51" s="751">
        <f t="shared" si="2"/>
        <v>51250</v>
      </c>
      <c r="H51" s="751">
        <f t="shared" si="2"/>
        <v>0</v>
      </c>
    </row>
    <row r="52" spans="1:8" s="752" customFormat="1" ht="15" hidden="1" customHeight="1">
      <c r="A52" s="758"/>
      <c r="B52" s="759"/>
      <c r="C52" s="1233">
        <v>80116</v>
      </c>
      <c r="D52" s="753" t="s">
        <v>0</v>
      </c>
      <c r="E52" s="754">
        <v>0</v>
      </c>
      <c r="F52" s="754">
        <v>6250</v>
      </c>
      <c r="G52" s="754">
        <v>6250</v>
      </c>
      <c r="H52" s="754">
        <v>0</v>
      </c>
    </row>
    <row r="53" spans="1:8" s="752" customFormat="1" ht="15" hidden="1" customHeight="1">
      <c r="A53" s="758"/>
      <c r="B53" s="760"/>
      <c r="C53" s="1234"/>
      <c r="D53" s="753" t="s">
        <v>1</v>
      </c>
      <c r="E53" s="754">
        <v>0</v>
      </c>
      <c r="F53" s="754"/>
      <c r="G53" s="754"/>
      <c r="H53" s="754">
        <v>0</v>
      </c>
    </row>
    <row r="54" spans="1:8" s="752" customFormat="1" ht="15" hidden="1" customHeight="1">
      <c r="A54" s="758"/>
      <c r="B54" s="760"/>
      <c r="C54" s="1235"/>
      <c r="D54" s="753" t="s">
        <v>2</v>
      </c>
      <c r="E54" s="754">
        <f>E52+E53</f>
        <v>0</v>
      </c>
      <c r="F54" s="754">
        <f>F52+F53</f>
        <v>6250</v>
      </c>
      <c r="G54" s="754">
        <f>G52+G53</f>
        <v>6250</v>
      </c>
      <c r="H54" s="754">
        <f>H52+H53</f>
        <v>0</v>
      </c>
    </row>
    <row r="55" spans="1:8" s="752" customFormat="1" ht="15" hidden="1" customHeight="1">
      <c r="A55" s="758"/>
      <c r="B55" s="761"/>
      <c r="C55" s="1233">
        <v>80140</v>
      </c>
      <c r="D55" s="762" t="s">
        <v>0</v>
      </c>
      <c r="E55" s="754"/>
      <c r="F55" s="754">
        <v>45000</v>
      </c>
      <c r="G55" s="754">
        <v>45000</v>
      </c>
      <c r="H55" s="754">
        <v>0</v>
      </c>
    </row>
    <row r="56" spans="1:8" s="752" customFormat="1" ht="15" hidden="1" customHeight="1">
      <c r="A56" s="758"/>
      <c r="B56" s="761"/>
      <c r="C56" s="1234"/>
      <c r="D56" s="762" t="s">
        <v>1</v>
      </c>
      <c r="E56" s="754">
        <v>0</v>
      </c>
      <c r="F56" s="754"/>
      <c r="G56" s="754"/>
      <c r="H56" s="754">
        <v>0</v>
      </c>
    </row>
    <row r="57" spans="1:8" s="752" customFormat="1" ht="15" hidden="1" customHeight="1">
      <c r="A57" s="763"/>
      <c r="B57" s="761"/>
      <c r="C57" s="1235"/>
      <c r="D57" s="762" t="s">
        <v>2</v>
      </c>
      <c r="E57" s="754">
        <f>E55+E56</f>
        <v>0</v>
      </c>
      <c r="F57" s="754">
        <f>F55+F56</f>
        <v>45000</v>
      </c>
      <c r="G57" s="754">
        <f>G55+G56</f>
        <v>45000</v>
      </c>
      <c r="H57" s="754">
        <f>H55+H56</f>
        <v>0</v>
      </c>
    </row>
    <row r="58" spans="1:8" s="752" customFormat="1" ht="15" hidden="1" customHeight="1">
      <c r="A58" s="1222" t="s">
        <v>1240</v>
      </c>
      <c r="B58" s="1225" t="s">
        <v>1241</v>
      </c>
      <c r="C58" s="1228">
        <v>80147</v>
      </c>
      <c r="D58" s="750" t="s">
        <v>0</v>
      </c>
      <c r="E58" s="751">
        <v>0</v>
      </c>
      <c r="F58" s="751">
        <v>19000</v>
      </c>
      <c r="G58" s="751">
        <v>19000</v>
      </c>
      <c r="H58" s="751">
        <v>0</v>
      </c>
    </row>
    <row r="59" spans="1:8" s="752" customFormat="1" ht="15" hidden="1" customHeight="1">
      <c r="A59" s="1223"/>
      <c r="B59" s="1226"/>
      <c r="C59" s="1229"/>
      <c r="D59" s="750" t="s">
        <v>1</v>
      </c>
      <c r="E59" s="751">
        <v>0</v>
      </c>
      <c r="F59" s="751">
        <v>0</v>
      </c>
      <c r="G59" s="751">
        <v>0</v>
      </c>
      <c r="H59" s="751">
        <v>0</v>
      </c>
    </row>
    <row r="60" spans="1:8" s="752" customFormat="1" ht="15" hidden="1" customHeight="1">
      <c r="A60" s="1224"/>
      <c r="B60" s="1227"/>
      <c r="C60" s="1230"/>
      <c r="D60" s="750" t="s">
        <v>2</v>
      </c>
      <c r="E60" s="751">
        <f>E58+E59</f>
        <v>0</v>
      </c>
      <c r="F60" s="751">
        <f>F58+F59</f>
        <v>19000</v>
      </c>
      <c r="G60" s="751">
        <f>G58+G59</f>
        <v>19000</v>
      </c>
      <c r="H60" s="751">
        <f>H58+H59</f>
        <v>0</v>
      </c>
    </row>
    <row r="61" spans="1:8" s="756" customFormat="1" ht="15" customHeight="1">
      <c r="A61" s="1222" t="s">
        <v>1242</v>
      </c>
      <c r="B61" s="1225" t="s">
        <v>1243</v>
      </c>
      <c r="C61" s="1228">
        <v>80102</v>
      </c>
      <c r="D61" s="750" t="s">
        <v>0</v>
      </c>
      <c r="E61" s="751">
        <v>0</v>
      </c>
      <c r="F61" s="751">
        <v>0</v>
      </c>
      <c r="G61" s="751">
        <v>0</v>
      </c>
      <c r="H61" s="751">
        <v>0</v>
      </c>
    </row>
    <row r="62" spans="1:8" s="756" customFormat="1" ht="15" customHeight="1">
      <c r="A62" s="1223"/>
      <c r="B62" s="1226"/>
      <c r="C62" s="1229"/>
      <c r="D62" s="750" t="s">
        <v>1</v>
      </c>
      <c r="E62" s="751">
        <v>0</v>
      </c>
      <c r="F62" s="751">
        <v>6100</v>
      </c>
      <c r="G62" s="751">
        <v>6100</v>
      </c>
      <c r="H62" s="751">
        <v>0</v>
      </c>
    </row>
    <row r="63" spans="1:8" s="756" customFormat="1" ht="15" customHeight="1">
      <c r="A63" s="1224"/>
      <c r="B63" s="1227"/>
      <c r="C63" s="1230"/>
      <c r="D63" s="750" t="s">
        <v>2</v>
      </c>
      <c r="E63" s="751">
        <f>E61+E62</f>
        <v>0</v>
      </c>
      <c r="F63" s="751">
        <f>F61+F62</f>
        <v>6100</v>
      </c>
      <c r="G63" s="751">
        <f>G61+G62</f>
        <v>6100</v>
      </c>
      <c r="H63" s="751">
        <f>H61+H62</f>
        <v>0</v>
      </c>
    </row>
    <row r="64" spans="1:8" s="766" customFormat="1" ht="17.25" customHeight="1">
      <c r="A64" s="1243"/>
      <c r="B64" s="1244" t="s">
        <v>446</v>
      </c>
      <c r="C64" s="1245"/>
      <c r="D64" s="764" t="s">
        <v>0</v>
      </c>
      <c r="E64" s="765">
        <f t="shared" ref="E64:H66" si="3">E10+E13+E16+E19+E28+E58+E31+E34+E37+E61+E40+E49</f>
        <v>0</v>
      </c>
      <c r="F64" s="765">
        <f t="shared" si="3"/>
        <v>2394790</v>
      </c>
      <c r="G64" s="765">
        <f t="shared" si="3"/>
        <v>2394790</v>
      </c>
      <c r="H64" s="765">
        <f t="shared" si="3"/>
        <v>0</v>
      </c>
    </row>
    <row r="65" spans="1:8" s="740" customFormat="1" ht="17.25" customHeight="1">
      <c r="A65" s="1243"/>
      <c r="B65" s="1244"/>
      <c r="C65" s="1245"/>
      <c r="D65" s="764" t="s">
        <v>1</v>
      </c>
      <c r="E65" s="765">
        <f t="shared" si="3"/>
        <v>0</v>
      </c>
      <c r="F65" s="765">
        <f t="shared" si="3"/>
        <v>6100</v>
      </c>
      <c r="G65" s="765">
        <f t="shared" si="3"/>
        <v>6100</v>
      </c>
      <c r="H65" s="765">
        <f t="shared" si="3"/>
        <v>0</v>
      </c>
    </row>
    <row r="66" spans="1:8" s="740" customFormat="1" ht="17.25" customHeight="1">
      <c r="A66" s="1243"/>
      <c r="B66" s="1244"/>
      <c r="C66" s="1245"/>
      <c r="D66" s="764" t="s">
        <v>2</v>
      </c>
      <c r="E66" s="765">
        <f t="shared" si="3"/>
        <v>0</v>
      </c>
      <c r="F66" s="765">
        <f t="shared" si="3"/>
        <v>2400890</v>
      </c>
      <c r="G66" s="765">
        <f t="shared" si="3"/>
        <v>2400890</v>
      </c>
      <c r="H66" s="765">
        <f t="shared" si="3"/>
        <v>0</v>
      </c>
    </row>
    <row r="67" spans="1:8" s="740" customFormat="1" ht="12.75" customHeight="1">
      <c r="A67" s="736"/>
      <c r="B67" s="737"/>
      <c r="C67" s="738"/>
      <c r="D67" s="738"/>
      <c r="E67" s="739"/>
      <c r="F67" s="739"/>
      <c r="G67" s="739"/>
      <c r="H67" s="739"/>
    </row>
    <row r="68" spans="1:8" s="740" customFormat="1" ht="6.75" customHeight="1">
      <c r="A68" s="736"/>
      <c r="B68" s="737"/>
      <c r="C68" s="738"/>
      <c r="D68" s="738"/>
      <c r="E68" s="739"/>
      <c r="F68" s="739"/>
      <c r="G68" s="739"/>
      <c r="H68" s="739"/>
    </row>
    <row r="69" spans="1:8" s="739" customFormat="1" ht="15" customHeight="1">
      <c r="A69" s="767" t="s">
        <v>93</v>
      </c>
      <c r="B69" s="768" t="s">
        <v>1244</v>
      </c>
      <c r="C69" s="769"/>
      <c r="D69" s="770"/>
      <c r="E69" s="770"/>
      <c r="F69" s="770"/>
      <c r="G69" s="770"/>
      <c r="H69" s="770"/>
    </row>
    <row r="70" spans="1:8" s="739" customFormat="1" ht="15" customHeight="1">
      <c r="A70" s="767"/>
      <c r="B70" s="768" t="s">
        <v>1245</v>
      </c>
      <c r="C70" s="769"/>
      <c r="D70" s="770"/>
      <c r="E70" s="770"/>
      <c r="F70" s="770"/>
      <c r="G70" s="770"/>
      <c r="H70" s="770"/>
    </row>
    <row r="71" spans="1:8" s="740" customFormat="1" ht="15" customHeight="1">
      <c r="A71" s="767"/>
      <c r="B71" s="768" t="s">
        <v>288</v>
      </c>
      <c r="C71" s="769"/>
      <c r="D71" s="738"/>
      <c r="E71" s="739"/>
      <c r="F71" s="739"/>
      <c r="G71" s="739"/>
      <c r="H71" s="739"/>
    </row>
  </sheetData>
  <sheetProtection password="C25B" sheet="1" objects="1" scenarios="1"/>
  <mergeCells count="50">
    <mergeCell ref="A64:A66"/>
    <mergeCell ref="B64:B66"/>
    <mergeCell ref="C64:C66"/>
    <mergeCell ref="C52:C54"/>
    <mergeCell ref="C55:C57"/>
    <mergeCell ref="A58:A60"/>
    <mergeCell ref="B58:B60"/>
    <mergeCell ref="C58:C60"/>
    <mergeCell ref="A61:A63"/>
    <mergeCell ref="B61:B63"/>
    <mergeCell ref="C61:C63"/>
    <mergeCell ref="A49:A51"/>
    <mergeCell ref="B49:B51"/>
    <mergeCell ref="C49:C51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C43:C45"/>
    <mergeCell ref="C46:C48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5:H5"/>
    <mergeCell ref="A10:A12"/>
    <mergeCell ref="B10:B12"/>
    <mergeCell ref="C10:C12"/>
    <mergeCell ref="A13:A15"/>
    <mergeCell ref="B13:B15"/>
    <mergeCell ref="C13:C1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view="pageBreakPreview" topLeftCell="A48" zoomScaleNormal="100" zoomScaleSheetLayoutView="100" workbookViewId="0">
      <selection activeCell="C48" sqref="C48"/>
    </sheetView>
  </sheetViews>
  <sheetFormatPr defaultRowHeight="12.75"/>
  <cols>
    <col min="1" max="1" width="7.625" style="52" customWidth="1"/>
    <col min="2" max="2" width="7.125" style="39" customWidth="1"/>
    <col min="3" max="3" width="37.375" style="40" customWidth="1"/>
    <col min="4" max="4" width="12.625" style="40" customWidth="1"/>
    <col min="5" max="6" width="11.25" style="40" customWidth="1"/>
    <col min="7" max="7" width="13.25" style="40" customWidth="1"/>
    <col min="8" max="8" width="13" style="63" bestFit="1" customWidth="1"/>
    <col min="9" max="10" width="10.75" style="63" bestFit="1" customWidth="1"/>
    <col min="11" max="11" width="13" style="63" bestFit="1" customWidth="1"/>
    <col min="12" max="12" width="9" style="63"/>
    <col min="13" max="16384" width="9" style="40"/>
  </cols>
  <sheetData>
    <row r="1" spans="1:12">
      <c r="A1" s="38"/>
      <c r="D1" s="41"/>
      <c r="E1" s="42" t="s">
        <v>134</v>
      </c>
      <c r="F1" s="41"/>
      <c r="G1" s="41"/>
    </row>
    <row r="2" spans="1:12">
      <c r="A2" s="38"/>
      <c r="D2" s="41"/>
      <c r="E2" s="42" t="s">
        <v>128</v>
      </c>
      <c r="F2" s="41"/>
      <c r="G2" s="41"/>
    </row>
    <row r="3" spans="1:12">
      <c r="A3" s="38"/>
      <c r="D3" s="41"/>
      <c r="E3" s="42" t="s">
        <v>129</v>
      </c>
      <c r="F3" s="41"/>
      <c r="G3" s="41"/>
    </row>
    <row r="4" spans="1:12" ht="7.5" customHeight="1">
      <c r="A4" s="38"/>
      <c r="D4" s="41"/>
      <c r="E4" s="41"/>
      <c r="F4" s="41"/>
      <c r="G4" s="41"/>
    </row>
    <row r="5" spans="1:12" ht="48.75" customHeight="1">
      <c r="A5" s="829" t="s">
        <v>131</v>
      </c>
      <c r="B5" s="829"/>
      <c r="C5" s="829"/>
      <c r="D5" s="829"/>
      <c r="E5" s="829"/>
      <c r="F5" s="829"/>
      <c r="G5" s="829"/>
    </row>
    <row r="6" spans="1:12" s="51" customFormat="1" ht="13.5" customHeight="1">
      <c r="A6" s="38"/>
      <c r="B6" s="146"/>
      <c r="D6" s="147"/>
      <c r="E6" s="147"/>
      <c r="F6" s="147"/>
      <c r="G6" s="148" t="s">
        <v>35</v>
      </c>
      <c r="H6" s="71"/>
      <c r="I6" s="71"/>
      <c r="J6" s="71"/>
      <c r="K6" s="71"/>
      <c r="L6" s="71"/>
    </row>
    <row r="7" spans="1:12" ht="34.5" customHeight="1">
      <c r="A7" s="43" t="s">
        <v>72</v>
      </c>
      <c r="B7" s="43" t="s">
        <v>73</v>
      </c>
      <c r="C7" s="44" t="s">
        <v>37</v>
      </c>
      <c r="D7" s="45" t="s">
        <v>94</v>
      </c>
      <c r="E7" s="45" t="s">
        <v>74</v>
      </c>
      <c r="F7" s="45" t="s">
        <v>75</v>
      </c>
      <c r="G7" s="45" t="s">
        <v>76</v>
      </c>
      <c r="H7" s="68"/>
      <c r="I7" s="68"/>
      <c r="J7" s="68"/>
      <c r="K7" s="68"/>
    </row>
    <row r="8" spans="1:12">
      <c r="A8" s="46" t="s">
        <v>39</v>
      </c>
      <c r="B8" s="47" t="s">
        <v>40</v>
      </c>
      <c r="C8" s="48">
        <v>3</v>
      </c>
      <c r="D8" s="46" t="s">
        <v>24</v>
      </c>
      <c r="E8" s="47" t="s">
        <v>29</v>
      </c>
      <c r="F8" s="48">
        <v>6</v>
      </c>
      <c r="G8" s="46" t="s">
        <v>31</v>
      </c>
      <c r="H8" s="69"/>
      <c r="I8" s="69"/>
      <c r="J8" s="69"/>
      <c r="K8" s="69"/>
    </row>
    <row r="9" spans="1:12" s="51" customFormat="1" ht="18" customHeight="1">
      <c r="A9" s="49"/>
      <c r="B9" s="49"/>
      <c r="C9" s="50" t="s">
        <v>77</v>
      </c>
      <c r="D9" s="66">
        <v>1790126736.4000001</v>
      </c>
      <c r="E9" s="67">
        <f>E10+E23+E30+E45+E51+E54</f>
        <v>87690222</v>
      </c>
      <c r="F9" s="67">
        <f>F10+F23+F30+F45+F51+F54</f>
        <v>15271363</v>
      </c>
      <c r="G9" s="67">
        <f>D9+E9-F9</f>
        <v>1862545595.4000001</v>
      </c>
      <c r="H9" s="70"/>
      <c r="I9" s="70"/>
      <c r="J9" s="70"/>
      <c r="K9" s="70"/>
      <c r="L9" s="71"/>
    </row>
    <row r="10" spans="1:12" s="53" customFormat="1" ht="18" customHeight="1">
      <c r="A10" s="132">
        <v>600</v>
      </c>
      <c r="B10" s="115" t="s">
        <v>91</v>
      </c>
      <c r="C10" s="127" t="s">
        <v>46</v>
      </c>
      <c r="D10" s="116">
        <v>71644231</v>
      </c>
      <c r="E10" s="116">
        <v>30651583</v>
      </c>
      <c r="F10" s="116">
        <v>13872221</v>
      </c>
      <c r="G10" s="116">
        <f>D10+E10-F10</f>
        <v>88423593</v>
      </c>
      <c r="H10" s="61"/>
      <c r="I10" s="61"/>
      <c r="J10" s="61"/>
      <c r="K10" s="61"/>
      <c r="L10" s="61"/>
    </row>
    <row r="11" spans="1:12" s="53" customFormat="1" ht="18" customHeight="1">
      <c r="A11" s="133">
        <v>60001</v>
      </c>
      <c r="B11" s="117" t="s">
        <v>91</v>
      </c>
      <c r="C11" s="128" t="s">
        <v>104</v>
      </c>
      <c r="D11" s="118">
        <v>9077775</v>
      </c>
      <c r="E11" s="118">
        <f>SUM(E12:E13)</f>
        <v>6875000</v>
      </c>
      <c r="F11" s="118">
        <f>SUM(F12:F13)</f>
        <v>6875000</v>
      </c>
      <c r="G11" s="118">
        <f t="shared" ref="G11:G56" si="0">D11+E11-F11</f>
        <v>9077775</v>
      </c>
      <c r="H11" s="61"/>
      <c r="I11" s="61"/>
      <c r="J11" s="61"/>
      <c r="K11" s="61"/>
      <c r="L11" s="61"/>
    </row>
    <row r="12" spans="1:12" s="54" customFormat="1" ht="54.75" customHeight="1">
      <c r="A12" s="134" t="s">
        <v>91</v>
      </c>
      <c r="B12" s="119">
        <v>6260</v>
      </c>
      <c r="C12" s="129" t="s">
        <v>105</v>
      </c>
      <c r="D12" s="120">
        <v>6875000</v>
      </c>
      <c r="E12" s="120">
        <v>0</v>
      </c>
      <c r="F12" s="120">
        <v>6875000</v>
      </c>
      <c r="G12" s="120">
        <f t="shared" si="0"/>
        <v>0</v>
      </c>
      <c r="H12" s="65"/>
      <c r="I12" s="65"/>
      <c r="J12" s="65"/>
      <c r="K12" s="65"/>
      <c r="L12" s="65"/>
    </row>
    <row r="13" spans="1:12" s="54" customFormat="1" ht="54" customHeight="1">
      <c r="A13" s="134" t="s">
        <v>91</v>
      </c>
      <c r="B13" s="119">
        <v>6290</v>
      </c>
      <c r="C13" s="129" t="s">
        <v>130</v>
      </c>
      <c r="D13" s="120">
        <v>0</v>
      </c>
      <c r="E13" s="120">
        <v>6875000</v>
      </c>
      <c r="F13" s="120">
        <v>0</v>
      </c>
      <c r="G13" s="120">
        <f t="shared" si="0"/>
        <v>6875000</v>
      </c>
      <c r="H13" s="65"/>
      <c r="I13" s="65"/>
      <c r="J13" s="65"/>
      <c r="K13" s="65"/>
      <c r="L13" s="65"/>
    </row>
    <row r="14" spans="1:12" s="53" customFormat="1" ht="15" customHeight="1">
      <c r="A14" s="133">
        <v>60003</v>
      </c>
      <c r="B14" s="117" t="s">
        <v>91</v>
      </c>
      <c r="C14" s="128" t="s">
        <v>106</v>
      </c>
      <c r="D14" s="118">
        <v>36443000</v>
      </c>
      <c r="E14" s="118">
        <v>176153</v>
      </c>
      <c r="F14" s="118">
        <v>0</v>
      </c>
      <c r="G14" s="118">
        <f t="shared" si="0"/>
        <v>36619153</v>
      </c>
      <c r="H14" s="61"/>
      <c r="I14" s="61"/>
      <c r="J14" s="61"/>
      <c r="K14" s="61"/>
      <c r="L14" s="61"/>
    </row>
    <row r="15" spans="1:12" s="54" customFormat="1" ht="15" customHeight="1">
      <c r="A15" s="134" t="s">
        <v>91</v>
      </c>
      <c r="B15" s="119" t="s">
        <v>124</v>
      </c>
      <c r="C15" s="129" t="s">
        <v>107</v>
      </c>
      <c r="D15" s="120">
        <v>0</v>
      </c>
      <c r="E15" s="120">
        <v>8078</v>
      </c>
      <c r="F15" s="120">
        <v>0</v>
      </c>
      <c r="G15" s="120">
        <f t="shared" si="0"/>
        <v>8078</v>
      </c>
      <c r="H15" s="65"/>
      <c r="I15" s="65"/>
      <c r="J15" s="65"/>
      <c r="K15" s="65"/>
      <c r="L15" s="65"/>
    </row>
    <row r="16" spans="1:12" s="54" customFormat="1" ht="66" customHeight="1">
      <c r="A16" s="134" t="s">
        <v>91</v>
      </c>
      <c r="B16" s="119" t="s">
        <v>125</v>
      </c>
      <c r="C16" s="129" t="s">
        <v>108</v>
      </c>
      <c r="D16" s="120">
        <v>0</v>
      </c>
      <c r="E16" s="120">
        <v>75</v>
      </c>
      <c r="F16" s="120">
        <v>0</v>
      </c>
      <c r="G16" s="120">
        <f t="shared" si="0"/>
        <v>75</v>
      </c>
      <c r="H16" s="65"/>
      <c r="I16" s="65"/>
      <c r="J16" s="65"/>
      <c r="K16" s="65"/>
      <c r="L16" s="65"/>
    </row>
    <row r="17" spans="1:12" s="54" customFormat="1" ht="72" customHeight="1">
      <c r="A17" s="134" t="s">
        <v>91</v>
      </c>
      <c r="B17" s="119">
        <v>2910</v>
      </c>
      <c r="C17" s="129" t="s">
        <v>109</v>
      </c>
      <c r="D17" s="120">
        <v>0</v>
      </c>
      <c r="E17" s="120">
        <v>168000</v>
      </c>
      <c r="F17" s="120">
        <v>0</v>
      </c>
      <c r="G17" s="120">
        <f t="shared" si="0"/>
        <v>168000</v>
      </c>
      <c r="H17" s="65"/>
      <c r="I17" s="65"/>
      <c r="J17" s="65"/>
      <c r="K17" s="65"/>
      <c r="L17" s="65"/>
    </row>
    <row r="18" spans="1:12" s="53" customFormat="1" ht="18" customHeight="1">
      <c r="A18" s="133">
        <v>60004</v>
      </c>
      <c r="B18" s="117" t="s">
        <v>91</v>
      </c>
      <c r="C18" s="128" t="s">
        <v>110</v>
      </c>
      <c r="D18" s="118">
        <v>0</v>
      </c>
      <c r="E18" s="118">
        <f>E19</f>
        <v>16603209</v>
      </c>
      <c r="F18" s="118">
        <v>0</v>
      </c>
      <c r="G18" s="118">
        <f t="shared" si="0"/>
        <v>16603209</v>
      </c>
      <c r="H18" s="61"/>
      <c r="I18" s="61"/>
      <c r="J18" s="61"/>
      <c r="K18" s="61"/>
      <c r="L18" s="61"/>
    </row>
    <row r="19" spans="1:12" s="54" customFormat="1" ht="44.25" customHeight="1">
      <c r="A19" s="134" t="s">
        <v>91</v>
      </c>
      <c r="B19" s="119">
        <v>2170</v>
      </c>
      <c r="C19" s="129" t="s">
        <v>111</v>
      </c>
      <c r="D19" s="120">
        <v>0</v>
      </c>
      <c r="E19" s="120">
        <v>16603209</v>
      </c>
      <c r="F19" s="120">
        <v>0</v>
      </c>
      <c r="G19" s="120">
        <f t="shared" si="0"/>
        <v>16603209</v>
      </c>
      <c r="H19" s="65"/>
      <c r="I19" s="65"/>
      <c r="J19" s="65"/>
      <c r="K19" s="65"/>
      <c r="L19" s="65"/>
    </row>
    <row r="20" spans="1:12" s="53" customFormat="1" ht="15.75" customHeight="1">
      <c r="A20" s="133">
        <v>60013</v>
      </c>
      <c r="B20" s="117" t="s">
        <v>91</v>
      </c>
      <c r="C20" s="128" t="s">
        <v>112</v>
      </c>
      <c r="D20" s="118">
        <v>25820706</v>
      </c>
      <c r="E20" s="118">
        <f>SUM(E21:E22)</f>
        <v>6997221</v>
      </c>
      <c r="F20" s="118">
        <f>SUM(F21:F22)</f>
        <v>6997221</v>
      </c>
      <c r="G20" s="118">
        <f t="shared" si="0"/>
        <v>25820706</v>
      </c>
      <c r="H20" s="61"/>
      <c r="I20" s="61"/>
      <c r="J20" s="61"/>
      <c r="K20" s="61"/>
      <c r="L20" s="61"/>
    </row>
    <row r="21" spans="1:12" s="54" customFormat="1" ht="55.5" customHeight="1">
      <c r="A21" s="134" t="s">
        <v>91</v>
      </c>
      <c r="B21" s="119">
        <v>6290</v>
      </c>
      <c r="C21" s="129" t="s">
        <v>130</v>
      </c>
      <c r="D21" s="120">
        <v>0</v>
      </c>
      <c r="E21" s="120">
        <v>6997221</v>
      </c>
      <c r="F21" s="120">
        <v>0</v>
      </c>
      <c r="G21" s="120">
        <f t="shared" si="0"/>
        <v>6997221</v>
      </c>
      <c r="H21" s="65"/>
      <c r="I21" s="65"/>
      <c r="J21" s="65"/>
      <c r="K21" s="65"/>
      <c r="L21" s="65"/>
    </row>
    <row r="22" spans="1:12" s="54" customFormat="1" ht="55.5" customHeight="1">
      <c r="A22" s="134" t="s">
        <v>91</v>
      </c>
      <c r="B22" s="119">
        <v>6350</v>
      </c>
      <c r="C22" s="129" t="s">
        <v>113</v>
      </c>
      <c r="D22" s="120">
        <v>6997221</v>
      </c>
      <c r="E22" s="120">
        <v>0</v>
      </c>
      <c r="F22" s="120">
        <v>6997221</v>
      </c>
      <c r="G22" s="120">
        <f t="shared" si="0"/>
        <v>0</v>
      </c>
      <c r="H22" s="65"/>
      <c r="I22" s="65"/>
      <c r="J22" s="65"/>
      <c r="K22" s="65"/>
      <c r="L22" s="65"/>
    </row>
    <row r="23" spans="1:12" s="53" customFormat="1" ht="17.25" customHeight="1">
      <c r="A23" s="132">
        <v>720</v>
      </c>
      <c r="B23" s="115" t="s">
        <v>91</v>
      </c>
      <c r="C23" s="127" t="s">
        <v>52</v>
      </c>
      <c r="D23" s="116">
        <v>115633</v>
      </c>
      <c r="E23" s="116">
        <f>E24</f>
        <v>81599</v>
      </c>
      <c r="F23" s="116">
        <f>F24</f>
        <v>0</v>
      </c>
      <c r="G23" s="116">
        <f t="shared" si="0"/>
        <v>197232</v>
      </c>
      <c r="H23" s="61"/>
      <c r="I23" s="61"/>
      <c r="J23" s="61"/>
      <c r="K23" s="61"/>
      <c r="L23" s="61"/>
    </row>
    <row r="24" spans="1:12" s="53" customFormat="1" ht="17.25" customHeight="1">
      <c r="A24" s="133">
        <v>72095</v>
      </c>
      <c r="B24" s="124" t="s">
        <v>91</v>
      </c>
      <c r="C24" s="130" t="s">
        <v>95</v>
      </c>
      <c r="D24" s="125">
        <v>115633</v>
      </c>
      <c r="E24" s="125">
        <f>SUM(E25:E29)</f>
        <v>81599</v>
      </c>
      <c r="F24" s="125">
        <f>SUM(F25:F29)</f>
        <v>0</v>
      </c>
      <c r="G24" s="125">
        <f t="shared" si="0"/>
        <v>197232</v>
      </c>
      <c r="H24" s="61"/>
      <c r="I24" s="61"/>
      <c r="J24" s="61"/>
      <c r="K24" s="61"/>
      <c r="L24" s="61"/>
    </row>
    <row r="25" spans="1:12" s="53" customFormat="1" ht="42" customHeight="1">
      <c r="A25" s="133"/>
      <c r="B25" s="126">
        <v>2319</v>
      </c>
      <c r="C25" s="144" t="s">
        <v>114</v>
      </c>
      <c r="D25" s="145">
        <v>63933</v>
      </c>
      <c r="E25" s="145">
        <v>46121</v>
      </c>
      <c r="F25" s="145">
        <v>0</v>
      </c>
      <c r="G25" s="145">
        <v>110054</v>
      </c>
      <c r="H25" s="61"/>
      <c r="I25" s="61"/>
      <c r="J25" s="61"/>
      <c r="K25" s="61"/>
      <c r="L25" s="61"/>
    </row>
    <row r="26" spans="1:12" s="54" customFormat="1" ht="42" customHeight="1">
      <c r="A26" s="134" t="s">
        <v>91</v>
      </c>
      <c r="B26" s="119">
        <v>2329</v>
      </c>
      <c r="C26" s="129" t="s">
        <v>115</v>
      </c>
      <c r="D26" s="120">
        <v>13490</v>
      </c>
      <c r="E26" s="120">
        <v>9728</v>
      </c>
      <c r="F26" s="120">
        <v>0</v>
      </c>
      <c r="G26" s="120">
        <f t="shared" si="0"/>
        <v>23218</v>
      </c>
      <c r="H26" s="65"/>
      <c r="I26" s="65"/>
      <c r="J26" s="65"/>
      <c r="K26" s="65"/>
      <c r="L26" s="65"/>
    </row>
    <row r="27" spans="1:12" s="54" customFormat="1" ht="53.25" customHeight="1">
      <c r="A27" s="134" t="s">
        <v>91</v>
      </c>
      <c r="B27" s="119">
        <v>2469</v>
      </c>
      <c r="C27" s="129" t="s">
        <v>116</v>
      </c>
      <c r="D27" s="120">
        <v>710</v>
      </c>
      <c r="E27" s="120">
        <v>512</v>
      </c>
      <c r="F27" s="120">
        <v>0</v>
      </c>
      <c r="G27" s="120">
        <f t="shared" si="0"/>
        <v>1222</v>
      </c>
      <c r="H27" s="65"/>
      <c r="I27" s="65"/>
      <c r="J27" s="65"/>
      <c r="K27" s="65"/>
      <c r="L27" s="65"/>
    </row>
    <row r="28" spans="1:12" s="54" customFormat="1" ht="68.25" customHeight="1">
      <c r="A28" s="135" t="s">
        <v>91</v>
      </c>
      <c r="B28" s="122">
        <v>6289</v>
      </c>
      <c r="C28" s="131" t="s">
        <v>117</v>
      </c>
      <c r="D28" s="123">
        <v>31500</v>
      </c>
      <c r="E28" s="123">
        <v>20780</v>
      </c>
      <c r="F28" s="123">
        <v>0</v>
      </c>
      <c r="G28" s="123">
        <f t="shared" si="0"/>
        <v>52280</v>
      </c>
      <c r="H28" s="65"/>
      <c r="I28" s="65"/>
      <c r="J28" s="65"/>
      <c r="K28" s="65"/>
      <c r="L28" s="65"/>
    </row>
    <row r="29" spans="1:12" s="54" customFormat="1" ht="60" customHeight="1">
      <c r="A29" s="136" t="s">
        <v>91</v>
      </c>
      <c r="B29" s="137">
        <v>6299</v>
      </c>
      <c r="C29" s="138" t="s">
        <v>130</v>
      </c>
      <c r="D29" s="139">
        <v>6000</v>
      </c>
      <c r="E29" s="139">
        <v>4458</v>
      </c>
      <c r="F29" s="139">
        <v>0</v>
      </c>
      <c r="G29" s="139">
        <f t="shared" si="0"/>
        <v>10458</v>
      </c>
      <c r="H29" s="65"/>
      <c r="I29" s="65"/>
      <c r="J29" s="65"/>
      <c r="K29" s="65"/>
      <c r="L29" s="65"/>
    </row>
    <row r="30" spans="1:12" s="53" customFormat="1" ht="18.75" customHeight="1">
      <c r="A30" s="132">
        <v>758</v>
      </c>
      <c r="B30" s="115" t="s">
        <v>91</v>
      </c>
      <c r="C30" s="64" t="s">
        <v>58</v>
      </c>
      <c r="D30" s="116">
        <v>999553737</v>
      </c>
      <c r="E30" s="116">
        <f>E31+E40</f>
        <v>48385314</v>
      </c>
      <c r="F30" s="116">
        <v>1399142</v>
      </c>
      <c r="G30" s="116">
        <f t="shared" si="0"/>
        <v>1046539909</v>
      </c>
      <c r="H30" s="61"/>
      <c r="I30" s="61"/>
      <c r="J30" s="61"/>
      <c r="K30" s="61"/>
      <c r="L30" s="61"/>
    </row>
    <row r="31" spans="1:12" s="53" customFormat="1" ht="41.25" customHeight="1">
      <c r="A31" s="133">
        <v>75863</v>
      </c>
      <c r="B31" s="117" t="s">
        <v>91</v>
      </c>
      <c r="C31" s="128" t="s">
        <v>96</v>
      </c>
      <c r="D31" s="118">
        <v>388747149</v>
      </c>
      <c r="E31" s="118">
        <f>SUM(E32:E39)</f>
        <v>37205658</v>
      </c>
      <c r="F31" s="118">
        <f>SUM(F32:F39)</f>
        <v>653239</v>
      </c>
      <c r="G31" s="118">
        <f t="shared" si="0"/>
        <v>425299568</v>
      </c>
      <c r="H31" s="61"/>
      <c r="I31" s="61"/>
      <c r="J31" s="61"/>
      <c r="K31" s="61"/>
      <c r="L31" s="61"/>
    </row>
    <row r="32" spans="1:12" s="54" customFormat="1" ht="83.25" customHeight="1">
      <c r="A32" s="134" t="s">
        <v>91</v>
      </c>
      <c r="B32" s="119">
        <v>2007</v>
      </c>
      <c r="C32" s="129" t="s">
        <v>97</v>
      </c>
      <c r="D32" s="120">
        <v>2717127</v>
      </c>
      <c r="E32" s="120">
        <v>2576447</v>
      </c>
      <c r="F32" s="120">
        <v>0</v>
      </c>
      <c r="G32" s="120">
        <f t="shared" si="0"/>
        <v>5293574</v>
      </c>
      <c r="H32" s="65"/>
      <c r="I32" s="65"/>
      <c r="J32" s="65"/>
      <c r="K32" s="65"/>
      <c r="L32" s="65"/>
    </row>
    <row r="33" spans="1:12" s="54" customFormat="1" ht="83.25" customHeight="1">
      <c r="A33" s="134" t="s">
        <v>91</v>
      </c>
      <c r="B33" s="119">
        <v>2009</v>
      </c>
      <c r="C33" s="129" t="s">
        <v>97</v>
      </c>
      <c r="D33" s="120">
        <v>117903</v>
      </c>
      <c r="E33" s="120">
        <v>199193</v>
      </c>
      <c r="F33" s="120">
        <v>0</v>
      </c>
      <c r="G33" s="120">
        <f t="shared" si="0"/>
        <v>317096</v>
      </c>
      <c r="H33" s="65"/>
      <c r="I33" s="65"/>
      <c r="J33" s="65"/>
      <c r="K33" s="65"/>
      <c r="L33" s="65"/>
    </row>
    <row r="34" spans="1:12" s="54" customFormat="1" ht="83.25" customHeight="1">
      <c r="A34" s="134" t="s">
        <v>91</v>
      </c>
      <c r="B34" s="119">
        <v>2057</v>
      </c>
      <c r="C34" s="129" t="s">
        <v>98</v>
      </c>
      <c r="D34" s="120">
        <v>43283133</v>
      </c>
      <c r="E34" s="120">
        <v>15124056</v>
      </c>
      <c r="F34" s="120">
        <v>0</v>
      </c>
      <c r="G34" s="120">
        <f t="shared" si="0"/>
        <v>58407189</v>
      </c>
      <c r="H34" s="65"/>
      <c r="I34" s="65"/>
      <c r="J34" s="65"/>
      <c r="K34" s="65"/>
      <c r="L34" s="65"/>
    </row>
    <row r="35" spans="1:12" s="54" customFormat="1" ht="82.5" customHeight="1">
      <c r="A35" s="134" t="s">
        <v>91</v>
      </c>
      <c r="B35" s="119">
        <v>2059</v>
      </c>
      <c r="C35" s="129" t="s">
        <v>98</v>
      </c>
      <c r="D35" s="120">
        <v>3621747</v>
      </c>
      <c r="E35" s="120">
        <v>0</v>
      </c>
      <c r="F35" s="120">
        <v>653239</v>
      </c>
      <c r="G35" s="120">
        <f t="shared" si="0"/>
        <v>2968508</v>
      </c>
      <c r="H35" s="65"/>
      <c r="I35" s="65"/>
      <c r="J35" s="65"/>
      <c r="K35" s="65"/>
      <c r="L35" s="65"/>
    </row>
    <row r="36" spans="1:12" s="54" customFormat="1" ht="82.5" customHeight="1">
      <c r="A36" s="134" t="s">
        <v>91</v>
      </c>
      <c r="B36" s="119">
        <v>6207</v>
      </c>
      <c r="C36" s="129" t="s">
        <v>118</v>
      </c>
      <c r="D36" s="120">
        <v>44671196</v>
      </c>
      <c r="E36" s="120">
        <v>10862253</v>
      </c>
      <c r="F36" s="120">
        <v>0</v>
      </c>
      <c r="G36" s="120">
        <f t="shared" si="0"/>
        <v>55533449</v>
      </c>
      <c r="H36" s="65"/>
      <c r="I36" s="65"/>
      <c r="J36" s="65"/>
      <c r="K36" s="65"/>
      <c r="L36" s="65"/>
    </row>
    <row r="37" spans="1:12" s="54" customFormat="1" ht="82.5" customHeight="1">
      <c r="A37" s="134" t="s">
        <v>91</v>
      </c>
      <c r="B37" s="119">
        <v>6209</v>
      </c>
      <c r="C37" s="129" t="s">
        <v>118</v>
      </c>
      <c r="D37" s="120">
        <v>9148091</v>
      </c>
      <c r="E37" s="120">
        <v>328381</v>
      </c>
      <c r="F37" s="120">
        <v>0</v>
      </c>
      <c r="G37" s="120">
        <f t="shared" si="0"/>
        <v>9476472</v>
      </c>
      <c r="H37" s="65"/>
      <c r="I37" s="65"/>
      <c r="J37" s="65"/>
      <c r="K37" s="65"/>
      <c r="L37" s="65"/>
    </row>
    <row r="38" spans="1:12" s="54" customFormat="1" ht="80.25" customHeight="1">
      <c r="A38" s="134" t="s">
        <v>91</v>
      </c>
      <c r="B38" s="119">
        <v>6257</v>
      </c>
      <c r="C38" s="129" t="s">
        <v>119</v>
      </c>
      <c r="D38" s="120">
        <v>265721693</v>
      </c>
      <c r="E38" s="120">
        <v>7989663</v>
      </c>
      <c r="F38" s="120">
        <v>0</v>
      </c>
      <c r="G38" s="120">
        <f t="shared" si="0"/>
        <v>273711356</v>
      </c>
      <c r="H38" s="65"/>
      <c r="I38" s="65"/>
      <c r="J38" s="65"/>
      <c r="K38" s="65"/>
      <c r="L38" s="65"/>
    </row>
    <row r="39" spans="1:12" s="54" customFormat="1" ht="80.25" customHeight="1">
      <c r="A39" s="134" t="s">
        <v>91</v>
      </c>
      <c r="B39" s="119">
        <v>6259</v>
      </c>
      <c r="C39" s="129" t="s">
        <v>119</v>
      </c>
      <c r="D39" s="120">
        <v>19466259</v>
      </c>
      <c r="E39" s="120">
        <v>125665</v>
      </c>
      <c r="F39" s="120">
        <v>0</v>
      </c>
      <c r="G39" s="120">
        <f t="shared" si="0"/>
        <v>19591924</v>
      </c>
      <c r="H39" s="65"/>
      <c r="I39" s="65"/>
      <c r="J39" s="65"/>
      <c r="K39" s="65"/>
      <c r="L39" s="65"/>
    </row>
    <row r="40" spans="1:12" s="53" customFormat="1" ht="42" customHeight="1">
      <c r="A40" s="149">
        <v>75864</v>
      </c>
      <c r="B40" s="150" t="s">
        <v>91</v>
      </c>
      <c r="C40" s="151" t="s">
        <v>120</v>
      </c>
      <c r="D40" s="152">
        <v>112538426</v>
      </c>
      <c r="E40" s="152">
        <f>SUM(E41:E44)</f>
        <v>11179656</v>
      </c>
      <c r="F40" s="152">
        <f>SUM(F41:F44)</f>
        <v>745903</v>
      </c>
      <c r="G40" s="152">
        <f t="shared" si="0"/>
        <v>122972179</v>
      </c>
      <c r="H40" s="61"/>
      <c r="I40" s="61"/>
      <c r="J40" s="61"/>
      <c r="K40" s="61"/>
      <c r="L40" s="61"/>
    </row>
    <row r="41" spans="1:12" s="54" customFormat="1" ht="79.5" customHeight="1">
      <c r="A41" s="140" t="s">
        <v>91</v>
      </c>
      <c r="B41" s="141">
        <v>2007</v>
      </c>
      <c r="C41" s="142" t="s">
        <v>97</v>
      </c>
      <c r="D41" s="143">
        <v>21599234</v>
      </c>
      <c r="E41" s="143">
        <v>3823617</v>
      </c>
      <c r="F41" s="143">
        <v>0</v>
      </c>
      <c r="G41" s="143">
        <f t="shared" si="0"/>
        <v>25422851</v>
      </c>
      <c r="H41" s="65"/>
      <c r="I41" s="65"/>
      <c r="J41" s="65"/>
      <c r="K41" s="65"/>
      <c r="L41" s="65"/>
    </row>
    <row r="42" spans="1:12" s="54" customFormat="1" ht="79.5" customHeight="1">
      <c r="A42" s="134" t="s">
        <v>91</v>
      </c>
      <c r="B42" s="119">
        <v>2009</v>
      </c>
      <c r="C42" s="129" t="s">
        <v>97</v>
      </c>
      <c r="D42" s="120">
        <v>9425616</v>
      </c>
      <c r="E42" s="120">
        <v>0</v>
      </c>
      <c r="F42" s="120">
        <v>745903</v>
      </c>
      <c r="G42" s="120">
        <f t="shared" si="0"/>
        <v>8679713</v>
      </c>
      <c r="H42" s="65"/>
      <c r="I42" s="65"/>
      <c r="J42" s="65"/>
      <c r="K42" s="65"/>
      <c r="L42" s="65"/>
    </row>
    <row r="43" spans="1:12" s="54" customFormat="1" ht="80.25" customHeight="1">
      <c r="A43" s="134" t="s">
        <v>91</v>
      </c>
      <c r="B43" s="119">
        <v>2057</v>
      </c>
      <c r="C43" s="129" t="s">
        <v>98</v>
      </c>
      <c r="D43" s="120">
        <v>17352192</v>
      </c>
      <c r="E43" s="120">
        <v>6610136</v>
      </c>
      <c r="F43" s="120">
        <v>0</v>
      </c>
      <c r="G43" s="120">
        <f t="shared" si="0"/>
        <v>23962328</v>
      </c>
      <c r="H43" s="65"/>
      <c r="I43" s="65"/>
      <c r="J43" s="65"/>
      <c r="K43" s="65"/>
      <c r="L43" s="65"/>
    </row>
    <row r="44" spans="1:12" s="54" customFormat="1" ht="80.25" customHeight="1">
      <c r="A44" s="134" t="s">
        <v>91</v>
      </c>
      <c r="B44" s="119">
        <v>2059</v>
      </c>
      <c r="C44" s="129" t="s">
        <v>98</v>
      </c>
      <c r="D44" s="120">
        <v>1039384</v>
      </c>
      <c r="E44" s="120">
        <v>745903</v>
      </c>
      <c r="F44" s="120">
        <v>0</v>
      </c>
      <c r="G44" s="120">
        <f t="shared" si="0"/>
        <v>1785287</v>
      </c>
      <c r="H44" s="65"/>
      <c r="I44" s="65"/>
      <c r="J44" s="65"/>
      <c r="K44" s="65"/>
      <c r="L44" s="65"/>
    </row>
    <row r="45" spans="1:12" s="53" customFormat="1" ht="17.25" customHeight="1">
      <c r="A45" s="132">
        <v>852</v>
      </c>
      <c r="B45" s="115" t="s">
        <v>91</v>
      </c>
      <c r="C45" s="127" t="s">
        <v>63</v>
      </c>
      <c r="D45" s="116">
        <v>4595610</v>
      </c>
      <c r="E45" s="116">
        <f>E46</f>
        <v>4998525</v>
      </c>
      <c r="F45" s="116">
        <f>F46</f>
        <v>0</v>
      </c>
      <c r="G45" s="116">
        <f t="shared" si="0"/>
        <v>9594135</v>
      </c>
      <c r="H45" s="61"/>
      <c r="I45" s="61"/>
      <c r="J45" s="61"/>
      <c r="K45" s="61"/>
      <c r="L45" s="61"/>
    </row>
    <row r="46" spans="1:12" s="53" customFormat="1" ht="17.25" customHeight="1">
      <c r="A46" s="133">
        <v>85295</v>
      </c>
      <c r="B46" s="117" t="s">
        <v>91</v>
      </c>
      <c r="C46" s="128" t="s">
        <v>95</v>
      </c>
      <c r="D46" s="118">
        <v>4412610</v>
      </c>
      <c r="E46" s="118">
        <f>SUM(E47:E50)</f>
        <v>4998525</v>
      </c>
      <c r="F46" s="118">
        <f>SUM(F47:F50)</f>
        <v>0</v>
      </c>
      <c r="G46" s="118">
        <f t="shared" si="0"/>
        <v>9411135</v>
      </c>
      <c r="H46" s="61"/>
      <c r="I46" s="61"/>
      <c r="J46" s="61"/>
      <c r="K46" s="61"/>
      <c r="L46" s="61"/>
    </row>
    <row r="47" spans="1:12" s="54" customFormat="1" ht="81.75" customHeight="1">
      <c r="A47" s="134" t="s">
        <v>91</v>
      </c>
      <c r="B47" s="119">
        <v>2007</v>
      </c>
      <c r="C47" s="129" t="s">
        <v>97</v>
      </c>
      <c r="D47" s="120">
        <v>2126420</v>
      </c>
      <c r="E47" s="120">
        <v>648709</v>
      </c>
      <c r="F47" s="120">
        <v>0</v>
      </c>
      <c r="G47" s="120">
        <f t="shared" si="0"/>
        <v>2775129</v>
      </c>
      <c r="H47" s="65"/>
      <c r="I47" s="65"/>
      <c r="J47" s="65"/>
      <c r="K47" s="65"/>
      <c r="L47" s="65"/>
    </row>
    <row r="48" spans="1:12" s="54" customFormat="1" ht="81.75" customHeight="1">
      <c r="A48" s="134" t="s">
        <v>91</v>
      </c>
      <c r="B48" s="119">
        <v>2009</v>
      </c>
      <c r="C48" s="129" t="s">
        <v>97</v>
      </c>
      <c r="D48" s="120">
        <v>339519</v>
      </c>
      <c r="E48" s="120">
        <v>128909</v>
      </c>
      <c r="F48" s="120">
        <v>0</v>
      </c>
      <c r="G48" s="120">
        <f t="shared" si="0"/>
        <v>468428</v>
      </c>
      <c r="H48" s="65"/>
      <c r="I48" s="65"/>
      <c r="J48" s="65"/>
      <c r="K48" s="65"/>
      <c r="L48" s="65"/>
    </row>
    <row r="49" spans="1:12" s="54" customFormat="1" ht="81.75" customHeight="1">
      <c r="A49" s="134" t="s">
        <v>91</v>
      </c>
      <c r="B49" s="119">
        <v>2057</v>
      </c>
      <c r="C49" s="129" t="s">
        <v>98</v>
      </c>
      <c r="D49" s="120">
        <v>1646814</v>
      </c>
      <c r="E49" s="120">
        <v>3581087</v>
      </c>
      <c r="F49" s="120">
        <v>0</v>
      </c>
      <c r="G49" s="120">
        <f t="shared" si="0"/>
        <v>5227901</v>
      </c>
      <c r="H49" s="65"/>
      <c r="I49" s="65"/>
      <c r="J49" s="65"/>
      <c r="K49" s="65"/>
      <c r="L49" s="65"/>
    </row>
    <row r="50" spans="1:12" s="54" customFormat="1" ht="81" customHeight="1">
      <c r="A50" s="134" t="s">
        <v>91</v>
      </c>
      <c r="B50" s="119">
        <v>2059</v>
      </c>
      <c r="C50" s="129" t="s">
        <v>98</v>
      </c>
      <c r="D50" s="120">
        <v>299857</v>
      </c>
      <c r="E50" s="120">
        <v>639820</v>
      </c>
      <c r="F50" s="120">
        <v>0</v>
      </c>
      <c r="G50" s="120">
        <f t="shared" si="0"/>
        <v>939677</v>
      </c>
      <c r="H50" s="65"/>
      <c r="I50" s="65"/>
      <c r="J50" s="65"/>
      <c r="K50" s="65"/>
      <c r="L50" s="65"/>
    </row>
    <row r="51" spans="1:12" s="53" customFormat="1" ht="28.5" customHeight="1">
      <c r="A51" s="132">
        <v>853</v>
      </c>
      <c r="B51" s="115" t="s">
        <v>91</v>
      </c>
      <c r="C51" s="127" t="s">
        <v>127</v>
      </c>
      <c r="D51" s="116">
        <v>4802250</v>
      </c>
      <c r="E51" s="116">
        <f>E52</f>
        <v>3566128</v>
      </c>
      <c r="F51" s="116">
        <v>0</v>
      </c>
      <c r="G51" s="116">
        <f t="shared" si="0"/>
        <v>8368378</v>
      </c>
      <c r="H51" s="61"/>
      <c r="I51" s="61"/>
      <c r="J51" s="61"/>
      <c r="K51" s="61"/>
      <c r="L51" s="61"/>
    </row>
    <row r="52" spans="1:12" s="53" customFormat="1" ht="21" customHeight="1">
      <c r="A52" s="133">
        <v>85395</v>
      </c>
      <c r="B52" s="117" t="s">
        <v>91</v>
      </c>
      <c r="C52" s="128" t="s">
        <v>95</v>
      </c>
      <c r="D52" s="118">
        <v>0</v>
      </c>
      <c r="E52" s="118">
        <f>E53</f>
        <v>3566128</v>
      </c>
      <c r="F52" s="118">
        <v>0</v>
      </c>
      <c r="G52" s="118">
        <f t="shared" si="0"/>
        <v>3566128</v>
      </c>
      <c r="H52" s="61"/>
      <c r="I52" s="61"/>
      <c r="J52" s="61"/>
      <c r="K52" s="61"/>
      <c r="L52" s="61"/>
    </row>
    <row r="53" spans="1:12" s="54" customFormat="1" ht="28.5" customHeight="1">
      <c r="A53" s="134" t="s">
        <v>91</v>
      </c>
      <c r="B53" s="119">
        <v>2530</v>
      </c>
      <c r="C53" s="129" t="s">
        <v>121</v>
      </c>
      <c r="D53" s="120">
        <v>0</v>
      </c>
      <c r="E53" s="120">
        <v>3566128</v>
      </c>
      <c r="F53" s="120">
        <v>0</v>
      </c>
      <c r="G53" s="120">
        <f t="shared" si="0"/>
        <v>3566128</v>
      </c>
      <c r="H53" s="65"/>
      <c r="I53" s="65"/>
      <c r="J53" s="65"/>
      <c r="K53" s="65"/>
      <c r="L53" s="65"/>
    </row>
    <row r="54" spans="1:12" s="53" customFormat="1" ht="42.75" customHeight="1">
      <c r="A54" s="132">
        <v>925</v>
      </c>
      <c r="B54" s="115" t="s">
        <v>91</v>
      </c>
      <c r="C54" s="127" t="s">
        <v>69</v>
      </c>
      <c r="D54" s="116">
        <v>3219541</v>
      </c>
      <c r="E54" s="116">
        <f>E55</f>
        <v>7073</v>
      </c>
      <c r="F54" s="116">
        <v>0</v>
      </c>
      <c r="G54" s="116">
        <f t="shared" si="0"/>
        <v>3226614</v>
      </c>
      <c r="H54" s="61"/>
      <c r="I54" s="61"/>
      <c r="J54" s="61"/>
      <c r="K54" s="61"/>
      <c r="L54" s="61"/>
    </row>
    <row r="55" spans="1:12" s="53" customFormat="1" ht="16.5" customHeight="1">
      <c r="A55" s="133">
        <v>92502</v>
      </c>
      <c r="B55" s="117" t="s">
        <v>91</v>
      </c>
      <c r="C55" s="128" t="s">
        <v>122</v>
      </c>
      <c r="D55" s="118">
        <v>3219541</v>
      </c>
      <c r="E55" s="118">
        <f>E56</f>
        <v>7073</v>
      </c>
      <c r="F55" s="118">
        <v>0</v>
      </c>
      <c r="G55" s="118">
        <f t="shared" si="0"/>
        <v>3226614</v>
      </c>
      <c r="H55" s="61"/>
      <c r="I55" s="61"/>
      <c r="J55" s="61"/>
      <c r="K55" s="61"/>
      <c r="L55" s="61"/>
    </row>
    <row r="56" spans="1:12" s="54" customFormat="1" ht="16.5" customHeight="1">
      <c r="A56" s="121" t="s">
        <v>91</v>
      </c>
      <c r="B56" s="122" t="s">
        <v>126</v>
      </c>
      <c r="C56" s="131" t="s">
        <v>123</v>
      </c>
      <c r="D56" s="123">
        <v>106000</v>
      </c>
      <c r="E56" s="123">
        <v>7073</v>
      </c>
      <c r="F56" s="123">
        <v>0</v>
      </c>
      <c r="G56" s="123">
        <f t="shared" si="0"/>
        <v>113073</v>
      </c>
      <c r="H56" s="65"/>
      <c r="I56" s="65"/>
      <c r="J56" s="65"/>
      <c r="K56" s="65"/>
      <c r="L56" s="65"/>
    </row>
    <row r="57" spans="1:12" s="54" customFormat="1">
      <c r="A57" s="114"/>
      <c r="B57" s="39"/>
      <c r="D57" s="65"/>
      <c r="E57" s="65"/>
      <c r="F57" s="65"/>
      <c r="G57" s="65"/>
      <c r="H57" s="65"/>
      <c r="I57" s="65"/>
      <c r="J57" s="65"/>
      <c r="K57" s="65"/>
      <c r="L57" s="65"/>
    </row>
  </sheetData>
  <sheetProtection password="C25B" sheet="1" objects="1" scenarios="1"/>
  <mergeCells count="1">
    <mergeCell ref="A5:G5"/>
  </mergeCells>
  <phoneticPr fontId="28" type="noConversion"/>
  <printOptions horizontalCentered="1"/>
  <pageMargins left="0.70866141732283472" right="0.70866141732283472" top="0.98425196850393704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15"/>
  <sheetViews>
    <sheetView view="pageBreakPreview" topLeftCell="A387" zoomScaleNormal="100" zoomScaleSheetLayoutView="100" workbookViewId="0">
      <selection activeCell="D402" sqref="D402"/>
    </sheetView>
  </sheetViews>
  <sheetFormatPr defaultRowHeight="12.75"/>
  <cols>
    <col min="1" max="1" width="7" style="153" customWidth="1"/>
    <col min="2" max="2" width="31.5" style="154" customWidth="1"/>
    <col min="3" max="3" width="3" style="153" customWidth="1"/>
    <col min="4" max="4" width="14.875" style="154" customWidth="1"/>
    <col min="5" max="5" width="15" style="154" customWidth="1"/>
    <col min="6" max="6" width="13.625" style="154" customWidth="1"/>
    <col min="7" max="7" width="13.25" style="154" customWidth="1"/>
    <col min="8" max="8" width="13.375" style="154" customWidth="1"/>
    <col min="9" max="9" width="13.25" style="154" customWidth="1"/>
    <col min="10" max="10" width="11.25" style="154" customWidth="1"/>
    <col min="11" max="11" width="13.375" style="154" customWidth="1"/>
    <col min="12" max="12" width="13.5" style="154" customWidth="1"/>
    <col min="13" max="13" width="13.75" style="154" customWidth="1"/>
    <col min="14" max="14" width="14.25" style="154" customWidth="1"/>
    <col min="15" max="15" width="13.75" style="154" customWidth="1"/>
    <col min="16" max="16" width="12.25" style="154" customWidth="1"/>
    <col min="17" max="256" width="9" style="154"/>
    <col min="257" max="257" width="7" style="154" customWidth="1"/>
    <col min="258" max="258" width="31.5" style="154" customWidth="1"/>
    <col min="259" max="259" width="3" style="154" customWidth="1"/>
    <col min="260" max="260" width="14.875" style="154" customWidth="1"/>
    <col min="261" max="261" width="15" style="154" customWidth="1"/>
    <col min="262" max="262" width="13.625" style="154" customWidth="1"/>
    <col min="263" max="263" width="13.25" style="154" customWidth="1"/>
    <col min="264" max="264" width="13.375" style="154" customWidth="1"/>
    <col min="265" max="265" width="13.25" style="154" customWidth="1"/>
    <col min="266" max="266" width="11.25" style="154" customWidth="1"/>
    <col min="267" max="267" width="13.375" style="154" customWidth="1"/>
    <col min="268" max="268" width="13.5" style="154" customWidth="1"/>
    <col min="269" max="269" width="13.75" style="154" customWidth="1"/>
    <col min="270" max="270" width="14.25" style="154" customWidth="1"/>
    <col min="271" max="271" width="13.75" style="154" customWidth="1"/>
    <col min="272" max="272" width="12.25" style="154" customWidth="1"/>
    <col min="273" max="512" width="9" style="154"/>
    <col min="513" max="513" width="7" style="154" customWidth="1"/>
    <col min="514" max="514" width="31.5" style="154" customWidth="1"/>
    <col min="515" max="515" width="3" style="154" customWidth="1"/>
    <col min="516" max="516" width="14.875" style="154" customWidth="1"/>
    <col min="517" max="517" width="15" style="154" customWidth="1"/>
    <col min="518" max="518" width="13.625" style="154" customWidth="1"/>
    <col min="519" max="519" width="13.25" style="154" customWidth="1"/>
    <col min="520" max="520" width="13.375" style="154" customWidth="1"/>
    <col min="521" max="521" width="13.25" style="154" customWidth="1"/>
    <col min="522" max="522" width="11.25" style="154" customWidth="1"/>
    <col min="523" max="523" width="13.375" style="154" customWidth="1"/>
    <col min="524" max="524" width="13.5" style="154" customWidth="1"/>
    <col min="525" max="525" width="13.75" style="154" customWidth="1"/>
    <col min="526" max="526" width="14.25" style="154" customWidth="1"/>
    <col min="527" max="527" width="13.75" style="154" customWidth="1"/>
    <col min="528" max="528" width="12.25" style="154" customWidth="1"/>
    <col min="529" max="768" width="9" style="154"/>
    <col min="769" max="769" width="7" style="154" customWidth="1"/>
    <col min="770" max="770" width="31.5" style="154" customWidth="1"/>
    <col min="771" max="771" width="3" style="154" customWidth="1"/>
    <col min="772" max="772" width="14.875" style="154" customWidth="1"/>
    <col min="773" max="773" width="15" style="154" customWidth="1"/>
    <col min="774" max="774" width="13.625" style="154" customWidth="1"/>
    <col min="775" max="775" width="13.25" style="154" customWidth="1"/>
    <col min="776" max="776" width="13.375" style="154" customWidth="1"/>
    <col min="777" max="777" width="13.25" style="154" customWidth="1"/>
    <col min="778" max="778" width="11.25" style="154" customWidth="1"/>
    <col min="779" max="779" width="13.375" style="154" customWidth="1"/>
    <col min="780" max="780" width="13.5" style="154" customWidth="1"/>
    <col min="781" max="781" width="13.75" style="154" customWidth="1"/>
    <col min="782" max="782" width="14.25" style="154" customWidth="1"/>
    <col min="783" max="783" width="13.75" style="154" customWidth="1"/>
    <col min="784" max="784" width="12.25" style="154" customWidth="1"/>
    <col min="785" max="1024" width="9" style="154"/>
    <col min="1025" max="1025" width="7" style="154" customWidth="1"/>
    <col min="1026" max="1026" width="31.5" style="154" customWidth="1"/>
    <col min="1027" max="1027" width="3" style="154" customWidth="1"/>
    <col min="1028" max="1028" width="14.875" style="154" customWidth="1"/>
    <col min="1029" max="1029" width="15" style="154" customWidth="1"/>
    <col min="1030" max="1030" width="13.625" style="154" customWidth="1"/>
    <col min="1031" max="1031" width="13.25" style="154" customWidth="1"/>
    <col min="1032" max="1032" width="13.375" style="154" customWidth="1"/>
    <col min="1033" max="1033" width="13.25" style="154" customWidth="1"/>
    <col min="1034" max="1034" width="11.25" style="154" customWidth="1"/>
    <col min="1035" max="1035" width="13.375" style="154" customWidth="1"/>
    <col min="1036" max="1036" width="13.5" style="154" customWidth="1"/>
    <col min="1037" max="1037" width="13.75" style="154" customWidth="1"/>
    <col min="1038" max="1038" width="14.25" style="154" customWidth="1"/>
    <col min="1039" max="1039" width="13.75" style="154" customWidth="1"/>
    <col min="1040" max="1040" width="12.25" style="154" customWidth="1"/>
    <col min="1041" max="1280" width="9" style="154"/>
    <col min="1281" max="1281" width="7" style="154" customWidth="1"/>
    <col min="1282" max="1282" width="31.5" style="154" customWidth="1"/>
    <col min="1283" max="1283" width="3" style="154" customWidth="1"/>
    <col min="1284" max="1284" width="14.875" style="154" customWidth="1"/>
    <col min="1285" max="1285" width="15" style="154" customWidth="1"/>
    <col min="1286" max="1286" width="13.625" style="154" customWidth="1"/>
    <col min="1287" max="1287" width="13.25" style="154" customWidth="1"/>
    <col min="1288" max="1288" width="13.375" style="154" customWidth="1"/>
    <col min="1289" max="1289" width="13.25" style="154" customWidth="1"/>
    <col min="1290" max="1290" width="11.25" style="154" customWidth="1"/>
    <col min="1291" max="1291" width="13.375" style="154" customWidth="1"/>
    <col min="1292" max="1292" width="13.5" style="154" customWidth="1"/>
    <col min="1293" max="1293" width="13.75" style="154" customWidth="1"/>
    <col min="1294" max="1294" width="14.25" style="154" customWidth="1"/>
    <col min="1295" max="1295" width="13.75" style="154" customWidth="1"/>
    <col min="1296" max="1296" width="12.25" style="154" customWidth="1"/>
    <col min="1297" max="1536" width="9" style="154"/>
    <col min="1537" max="1537" width="7" style="154" customWidth="1"/>
    <col min="1538" max="1538" width="31.5" style="154" customWidth="1"/>
    <col min="1539" max="1539" width="3" style="154" customWidth="1"/>
    <col min="1540" max="1540" width="14.875" style="154" customWidth="1"/>
    <col min="1541" max="1541" width="15" style="154" customWidth="1"/>
    <col min="1542" max="1542" width="13.625" style="154" customWidth="1"/>
    <col min="1543" max="1543" width="13.25" style="154" customWidth="1"/>
    <col min="1544" max="1544" width="13.375" style="154" customWidth="1"/>
    <col min="1545" max="1545" width="13.25" style="154" customWidth="1"/>
    <col min="1546" max="1546" width="11.25" style="154" customWidth="1"/>
    <col min="1547" max="1547" width="13.375" style="154" customWidth="1"/>
    <col min="1548" max="1548" width="13.5" style="154" customWidth="1"/>
    <col min="1549" max="1549" width="13.75" style="154" customWidth="1"/>
    <col min="1550" max="1550" width="14.25" style="154" customWidth="1"/>
    <col min="1551" max="1551" width="13.75" style="154" customWidth="1"/>
    <col min="1552" max="1552" width="12.25" style="154" customWidth="1"/>
    <col min="1553" max="1792" width="9" style="154"/>
    <col min="1793" max="1793" width="7" style="154" customWidth="1"/>
    <col min="1794" max="1794" width="31.5" style="154" customWidth="1"/>
    <col min="1795" max="1795" width="3" style="154" customWidth="1"/>
    <col min="1796" max="1796" width="14.875" style="154" customWidth="1"/>
    <col min="1797" max="1797" width="15" style="154" customWidth="1"/>
    <col min="1798" max="1798" width="13.625" style="154" customWidth="1"/>
    <col min="1799" max="1799" width="13.25" style="154" customWidth="1"/>
    <col min="1800" max="1800" width="13.375" style="154" customWidth="1"/>
    <col min="1801" max="1801" width="13.25" style="154" customWidth="1"/>
    <col min="1802" max="1802" width="11.25" style="154" customWidth="1"/>
    <col min="1803" max="1803" width="13.375" style="154" customWidth="1"/>
    <col min="1804" max="1804" width="13.5" style="154" customWidth="1"/>
    <col min="1805" max="1805" width="13.75" style="154" customWidth="1"/>
    <col min="1806" max="1806" width="14.25" style="154" customWidth="1"/>
    <col min="1807" max="1807" width="13.75" style="154" customWidth="1"/>
    <col min="1808" max="1808" width="12.25" style="154" customWidth="1"/>
    <col min="1809" max="2048" width="9" style="154"/>
    <col min="2049" max="2049" width="7" style="154" customWidth="1"/>
    <col min="2050" max="2050" width="31.5" style="154" customWidth="1"/>
    <col min="2051" max="2051" width="3" style="154" customWidth="1"/>
    <col min="2052" max="2052" width="14.875" style="154" customWidth="1"/>
    <col min="2053" max="2053" width="15" style="154" customWidth="1"/>
    <col min="2054" max="2054" width="13.625" style="154" customWidth="1"/>
    <col min="2055" max="2055" width="13.25" style="154" customWidth="1"/>
    <col min="2056" max="2056" width="13.375" style="154" customWidth="1"/>
    <col min="2057" max="2057" width="13.25" style="154" customWidth="1"/>
    <col min="2058" max="2058" width="11.25" style="154" customWidth="1"/>
    <col min="2059" max="2059" width="13.375" style="154" customWidth="1"/>
    <col min="2060" max="2060" width="13.5" style="154" customWidth="1"/>
    <col min="2061" max="2061" width="13.75" style="154" customWidth="1"/>
    <col min="2062" max="2062" width="14.25" style="154" customWidth="1"/>
    <col min="2063" max="2063" width="13.75" style="154" customWidth="1"/>
    <col min="2064" max="2064" width="12.25" style="154" customWidth="1"/>
    <col min="2065" max="2304" width="9" style="154"/>
    <col min="2305" max="2305" width="7" style="154" customWidth="1"/>
    <col min="2306" max="2306" width="31.5" style="154" customWidth="1"/>
    <col min="2307" max="2307" width="3" style="154" customWidth="1"/>
    <col min="2308" max="2308" width="14.875" style="154" customWidth="1"/>
    <col min="2309" max="2309" width="15" style="154" customWidth="1"/>
    <col min="2310" max="2310" width="13.625" style="154" customWidth="1"/>
    <col min="2311" max="2311" width="13.25" style="154" customWidth="1"/>
    <col min="2312" max="2312" width="13.375" style="154" customWidth="1"/>
    <col min="2313" max="2313" width="13.25" style="154" customWidth="1"/>
    <col min="2314" max="2314" width="11.25" style="154" customWidth="1"/>
    <col min="2315" max="2315" width="13.375" style="154" customWidth="1"/>
    <col min="2316" max="2316" width="13.5" style="154" customWidth="1"/>
    <col min="2317" max="2317" width="13.75" style="154" customWidth="1"/>
    <col min="2318" max="2318" width="14.25" style="154" customWidth="1"/>
    <col min="2319" max="2319" width="13.75" style="154" customWidth="1"/>
    <col min="2320" max="2320" width="12.25" style="154" customWidth="1"/>
    <col min="2321" max="2560" width="9" style="154"/>
    <col min="2561" max="2561" width="7" style="154" customWidth="1"/>
    <col min="2562" max="2562" width="31.5" style="154" customWidth="1"/>
    <col min="2563" max="2563" width="3" style="154" customWidth="1"/>
    <col min="2564" max="2564" width="14.875" style="154" customWidth="1"/>
    <col min="2565" max="2565" width="15" style="154" customWidth="1"/>
    <col min="2566" max="2566" width="13.625" style="154" customWidth="1"/>
    <col min="2567" max="2567" width="13.25" style="154" customWidth="1"/>
    <col min="2568" max="2568" width="13.375" style="154" customWidth="1"/>
    <col min="2569" max="2569" width="13.25" style="154" customWidth="1"/>
    <col min="2570" max="2570" width="11.25" style="154" customWidth="1"/>
    <col min="2571" max="2571" width="13.375" style="154" customWidth="1"/>
    <col min="2572" max="2572" width="13.5" style="154" customWidth="1"/>
    <col min="2573" max="2573" width="13.75" style="154" customWidth="1"/>
    <col min="2574" max="2574" width="14.25" style="154" customWidth="1"/>
    <col min="2575" max="2575" width="13.75" style="154" customWidth="1"/>
    <col min="2576" max="2576" width="12.25" style="154" customWidth="1"/>
    <col min="2577" max="2816" width="9" style="154"/>
    <col min="2817" max="2817" width="7" style="154" customWidth="1"/>
    <col min="2818" max="2818" width="31.5" style="154" customWidth="1"/>
    <col min="2819" max="2819" width="3" style="154" customWidth="1"/>
    <col min="2820" max="2820" width="14.875" style="154" customWidth="1"/>
    <col min="2821" max="2821" width="15" style="154" customWidth="1"/>
    <col min="2822" max="2822" width="13.625" style="154" customWidth="1"/>
    <col min="2823" max="2823" width="13.25" style="154" customWidth="1"/>
    <col min="2824" max="2824" width="13.375" style="154" customWidth="1"/>
    <col min="2825" max="2825" width="13.25" style="154" customWidth="1"/>
    <col min="2826" max="2826" width="11.25" style="154" customWidth="1"/>
    <col min="2827" max="2827" width="13.375" style="154" customWidth="1"/>
    <col min="2828" max="2828" width="13.5" style="154" customWidth="1"/>
    <col min="2829" max="2829" width="13.75" style="154" customWidth="1"/>
    <col min="2830" max="2830" width="14.25" style="154" customWidth="1"/>
    <col min="2831" max="2831" width="13.75" style="154" customWidth="1"/>
    <col min="2832" max="2832" width="12.25" style="154" customWidth="1"/>
    <col min="2833" max="3072" width="9" style="154"/>
    <col min="3073" max="3073" width="7" style="154" customWidth="1"/>
    <col min="3074" max="3074" width="31.5" style="154" customWidth="1"/>
    <col min="3075" max="3075" width="3" style="154" customWidth="1"/>
    <col min="3076" max="3076" width="14.875" style="154" customWidth="1"/>
    <col min="3077" max="3077" width="15" style="154" customWidth="1"/>
    <col min="3078" max="3078" width="13.625" style="154" customWidth="1"/>
    <col min="3079" max="3079" width="13.25" style="154" customWidth="1"/>
    <col min="3080" max="3080" width="13.375" style="154" customWidth="1"/>
    <col min="3081" max="3081" width="13.25" style="154" customWidth="1"/>
    <col min="3082" max="3082" width="11.25" style="154" customWidth="1"/>
    <col min="3083" max="3083" width="13.375" style="154" customWidth="1"/>
    <col min="3084" max="3084" width="13.5" style="154" customWidth="1"/>
    <col min="3085" max="3085" width="13.75" style="154" customWidth="1"/>
    <col min="3086" max="3086" width="14.25" style="154" customWidth="1"/>
    <col min="3087" max="3087" width="13.75" style="154" customWidth="1"/>
    <col min="3088" max="3088" width="12.25" style="154" customWidth="1"/>
    <col min="3089" max="3328" width="9" style="154"/>
    <col min="3329" max="3329" width="7" style="154" customWidth="1"/>
    <col min="3330" max="3330" width="31.5" style="154" customWidth="1"/>
    <col min="3331" max="3331" width="3" style="154" customWidth="1"/>
    <col min="3332" max="3332" width="14.875" style="154" customWidth="1"/>
    <col min="3333" max="3333" width="15" style="154" customWidth="1"/>
    <col min="3334" max="3334" width="13.625" style="154" customWidth="1"/>
    <col min="3335" max="3335" width="13.25" style="154" customWidth="1"/>
    <col min="3336" max="3336" width="13.375" style="154" customWidth="1"/>
    <col min="3337" max="3337" width="13.25" style="154" customWidth="1"/>
    <col min="3338" max="3338" width="11.25" style="154" customWidth="1"/>
    <col min="3339" max="3339" width="13.375" style="154" customWidth="1"/>
    <col min="3340" max="3340" width="13.5" style="154" customWidth="1"/>
    <col min="3341" max="3341" width="13.75" style="154" customWidth="1"/>
    <col min="3342" max="3342" width="14.25" style="154" customWidth="1"/>
    <col min="3343" max="3343" width="13.75" style="154" customWidth="1"/>
    <col min="3344" max="3344" width="12.25" style="154" customWidth="1"/>
    <col min="3345" max="3584" width="9" style="154"/>
    <col min="3585" max="3585" width="7" style="154" customWidth="1"/>
    <col min="3586" max="3586" width="31.5" style="154" customWidth="1"/>
    <col min="3587" max="3587" width="3" style="154" customWidth="1"/>
    <col min="3588" max="3588" width="14.875" style="154" customWidth="1"/>
    <col min="3589" max="3589" width="15" style="154" customWidth="1"/>
    <col min="3590" max="3590" width="13.625" style="154" customWidth="1"/>
    <col min="3591" max="3591" width="13.25" style="154" customWidth="1"/>
    <col min="3592" max="3592" width="13.375" style="154" customWidth="1"/>
    <col min="3593" max="3593" width="13.25" style="154" customWidth="1"/>
    <col min="3594" max="3594" width="11.25" style="154" customWidth="1"/>
    <col min="3595" max="3595" width="13.375" style="154" customWidth="1"/>
    <col min="3596" max="3596" width="13.5" style="154" customWidth="1"/>
    <col min="3597" max="3597" width="13.75" style="154" customWidth="1"/>
    <col min="3598" max="3598" width="14.25" style="154" customWidth="1"/>
    <col min="3599" max="3599" width="13.75" style="154" customWidth="1"/>
    <col min="3600" max="3600" width="12.25" style="154" customWidth="1"/>
    <col min="3601" max="3840" width="9" style="154"/>
    <col min="3841" max="3841" width="7" style="154" customWidth="1"/>
    <col min="3842" max="3842" width="31.5" style="154" customWidth="1"/>
    <col min="3843" max="3843" width="3" style="154" customWidth="1"/>
    <col min="3844" max="3844" width="14.875" style="154" customWidth="1"/>
    <col min="3845" max="3845" width="15" style="154" customWidth="1"/>
    <col min="3846" max="3846" width="13.625" style="154" customWidth="1"/>
    <col min="3847" max="3847" width="13.25" style="154" customWidth="1"/>
    <col min="3848" max="3848" width="13.375" style="154" customWidth="1"/>
    <col min="3849" max="3849" width="13.25" style="154" customWidth="1"/>
    <col min="3850" max="3850" width="11.25" style="154" customWidth="1"/>
    <col min="3851" max="3851" width="13.375" style="154" customWidth="1"/>
    <col min="3852" max="3852" width="13.5" style="154" customWidth="1"/>
    <col min="3853" max="3853" width="13.75" style="154" customWidth="1"/>
    <col min="3854" max="3854" width="14.25" style="154" customWidth="1"/>
    <col min="3855" max="3855" width="13.75" style="154" customWidth="1"/>
    <col min="3856" max="3856" width="12.25" style="154" customWidth="1"/>
    <col min="3857" max="4096" width="9" style="154"/>
    <col min="4097" max="4097" width="7" style="154" customWidth="1"/>
    <col min="4098" max="4098" width="31.5" style="154" customWidth="1"/>
    <col min="4099" max="4099" width="3" style="154" customWidth="1"/>
    <col min="4100" max="4100" width="14.875" style="154" customWidth="1"/>
    <col min="4101" max="4101" width="15" style="154" customWidth="1"/>
    <col min="4102" max="4102" width="13.625" style="154" customWidth="1"/>
    <col min="4103" max="4103" width="13.25" style="154" customWidth="1"/>
    <col min="4104" max="4104" width="13.375" style="154" customWidth="1"/>
    <col min="4105" max="4105" width="13.25" style="154" customWidth="1"/>
    <col min="4106" max="4106" width="11.25" style="154" customWidth="1"/>
    <col min="4107" max="4107" width="13.375" style="154" customWidth="1"/>
    <col min="4108" max="4108" width="13.5" style="154" customWidth="1"/>
    <col min="4109" max="4109" width="13.75" style="154" customWidth="1"/>
    <col min="4110" max="4110" width="14.25" style="154" customWidth="1"/>
    <col min="4111" max="4111" width="13.75" style="154" customWidth="1"/>
    <col min="4112" max="4112" width="12.25" style="154" customWidth="1"/>
    <col min="4113" max="4352" width="9" style="154"/>
    <col min="4353" max="4353" width="7" style="154" customWidth="1"/>
    <col min="4354" max="4354" width="31.5" style="154" customWidth="1"/>
    <col min="4355" max="4355" width="3" style="154" customWidth="1"/>
    <col min="4356" max="4356" width="14.875" style="154" customWidth="1"/>
    <col min="4357" max="4357" width="15" style="154" customWidth="1"/>
    <col min="4358" max="4358" width="13.625" style="154" customWidth="1"/>
    <col min="4359" max="4359" width="13.25" style="154" customWidth="1"/>
    <col min="4360" max="4360" width="13.375" style="154" customWidth="1"/>
    <col min="4361" max="4361" width="13.25" style="154" customWidth="1"/>
    <col min="4362" max="4362" width="11.25" style="154" customWidth="1"/>
    <col min="4363" max="4363" width="13.375" style="154" customWidth="1"/>
    <col min="4364" max="4364" width="13.5" style="154" customWidth="1"/>
    <col min="4365" max="4365" width="13.75" style="154" customWidth="1"/>
    <col min="4366" max="4366" width="14.25" style="154" customWidth="1"/>
    <col min="4367" max="4367" width="13.75" style="154" customWidth="1"/>
    <col min="4368" max="4368" width="12.25" style="154" customWidth="1"/>
    <col min="4369" max="4608" width="9" style="154"/>
    <col min="4609" max="4609" width="7" style="154" customWidth="1"/>
    <col min="4610" max="4610" width="31.5" style="154" customWidth="1"/>
    <col min="4611" max="4611" width="3" style="154" customWidth="1"/>
    <col min="4612" max="4612" width="14.875" style="154" customWidth="1"/>
    <col min="4613" max="4613" width="15" style="154" customWidth="1"/>
    <col min="4614" max="4614" width="13.625" style="154" customWidth="1"/>
    <col min="4615" max="4615" width="13.25" style="154" customWidth="1"/>
    <col min="4616" max="4616" width="13.375" style="154" customWidth="1"/>
    <col min="4617" max="4617" width="13.25" style="154" customWidth="1"/>
    <col min="4618" max="4618" width="11.25" style="154" customWidth="1"/>
    <col min="4619" max="4619" width="13.375" style="154" customWidth="1"/>
    <col min="4620" max="4620" width="13.5" style="154" customWidth="1"/>
    <col min="4621" max="4621" width="13.75" style="154" customWidth="1"/>
    <col min="4622" max="4622" width="14.25" style="154" customWidth="1"/>
    <col min="4623" max="4623" width="13.75" style="154" customWidth="1"/>
    <col min="4624" max="4624" width="12.25" style="154" customWidth="1"/>
    <col min="4625" max="4864" width="9" style="154"/>
    <col min="4865" max="4865" width="7" style="154" customWidth="1"/>
    <col min="4866" max="4866" width="31.5" style="154" customWidth="1"/>
    <col min="4867" max="4867" width="3" style="154" customWidth="1"/>
    <col min="4868" max="4868" width="14.875" style="154" customWidth="1"/>
    <col min="4869" max="4869" width="15" style="154" customWidth="1"/>
    <col min="4870" max="4870" width="13.625" style="154" customWidth="1"/>
    <col min="4871" max="4871" width="13.25" style="154" customWidth="1"/>
    <col min="4872" max="4872" width="13.375" style="154" customWidth="1"/>
    <col min="4873" max="4873" width="13.25" style="154" customWidth="1"/>
    <col min="4874" max="4874" width="11.25" style="154" customWidth="1"/>
    <col min="4875" max="4875" width="13.375" style="154" customWidth="1"/>
    <col min="4876" max="4876" width="13.5" style="154" customWidth="1"/>
    <col min="4877" max="4877" width="13.75" style="154" customWidth="1"/>
    <col min="4878" max="4878" width="14.25" style="154" customWidth="1"/>
    <col min="4879" max="4879" width="13.75" style="154" customWidth="1"/>
    <col min="4880" max="4880" width="12.25" style="154" customWidth="1"/>
    <col min="4881" max="5120" width="9" style="154"/>
    <col min="5121" max="5121" width="7" style="154" customWidth="1"/>
    <col min="5122" max="5122" width="31.5" style="154" customWidth="1"/>
    <col min="5123" max="5123" width="3" style="154" customWidth="1"/>
    <col min="5124" max="5124" width="14.875" style="154" customWidth="1"/>
    <col min="5125" max="5125" width="15" style="154" customWidth="1"/>
    <col min="5126" max="5126" width="13.625" style="154" customWidth="1"/>
    <col min="5127" max="5127" width="13.25" style="154" customWidth="1"/>
    <col min="5128" max="5128" width="13.375" style="154" customWidth="1"/>
    <col min="5129" max="5129" width="13.25" style="154" customWidth="1"/>
    <col min="5130" max="5130" width="11.25" style="154" customWidth="1"/>
    <col min="5131" max="5131" width="13.375" style="154" customWidth="1"/>
    <col min="5132" max="5132" width="13.5" style="154" customWidth="1"/>
    <col min="5133" max="5133" width="13.75" style="154" customWidth="1"/>
    <col min="5134" max="5134" width="14.25" style="154" customWidth="1"/>
    <col min="5135" max="5135" width="13.75" style="154" customWidth="1"/>
    <col min="5136" max="5136" width="12.25" style="154" customWidth="1"/>
    <col min="5137" max="5376" width="9" style="154"/>
    <col min="5377" max="5377" width="7" style="154" customWidth="1"/>
    <col min="5378" max="5378" width="31.5" style="154" customWidth="1"/>
    <col min="5379" max="5379" width="3" style="154" customWidth="1"/>
    <col min="5380" max="5380" width="14.875" style="154" customWidth="1"/>
    <col min="5381" max="5381" width="15" style="154" customWidth="1"/>
    <col min="5382" max="5382" width="13.625" style="154" customWidth="1"/>
    <col min="5383" max="5383" width="13.25" style="154" customWidth="1"/>
    <col min="5384" max="5384" width="13.375" style="154" customWidth="1"/>
    <col min="5385" max="5385" width="13.25" style="154" customWidth="1"/>
    <col min="5386" max="5386" width="11.25" style="154" customWidth="1"/>
    <col min="5387" max="5387" width="13.375" style="154" customWidth="1"/>
    <col min="5388" max="5388" width="13.5" style="154" customWidth="1"/>
    <col min="5389" max="5389" width="13.75" style="154" customWidth="1"/>
    <col min="5390" max="5390" width="14.25" style="154" customWidth="1"/>
    <col min="5391" max="5391" width="13.75" style="154" customWidth="1"/>
    <col min="5392" max="5392" width="12.25" style="154" customWidth="1"/>
    <col min="5393" max="5632" width="9" style="154"/>
    <col min="5633" max="5633" width="7" style="154" customWidth="1"/>
    <col min="5634" max="5634" width="31.5" style="154" customWidth="1"/>
    <col min="5635" max="5635" width="3" style="154" customWidth="1"/>
    <col min="5636" max="5636" width="14.875" style="154" customWidth="1"/>
    <col min="5637" max="5637" width="15" style="154" customWidth="1"/>
    <col min="5638" max="5638" width="13.625" style="154" customWidth="1"/>
    <col min="5639" max="5639" width="13.25" style="154" customWidth="1"/>
    <col min="5640" max="5640" width="13.375" style="154" customWidth="1"/>
    <col min="5641" max="5641" width="13.25" style="154" customWidth="1"/>
    <col min="5642" max="5642" width="11.25" style="154" customWidth="1"/>
    <col min="5643" max="5643" width="13.375" style="154" customWidth="1"/>
    <col min="5644" max="5644" width="13.5" style="154" customWidth="1"/>
    <col min="5645" max="5645" width="13.75" style="154" customWidth="1"/>
    <col min="5646" max="5646" width="14.25" style="154" customWidth="1"/>
    <col min="5647" max="5647" width="13.75" style="154" customWidth="1"/>
    <col min="5648" max="5648" width="12.25" style="154" customWidth="1"/>
    <col min="5649" max="5888" width="9" style="154"/>
    <col min="5889" max="5889" width="7" style="154" customWidth="1"/>
    <col min="5890" max="5890" width="31.5" style="154" customWidth="1"/>
    <col min="5891" max="5891" width="3" style="154" customWidth="1"/>
    <col min="5892" max="5892" width="14.875" style="154" customWidth="1"/>
    <col min="5893" max="5893" width="15" style="154" customWidth="1"/>
    <col min="5894" max="5894" width="13.625" style="154" customWidth="1"/>
    <col min="5895" max="5895" width="13.25" style="154" customWidth="1"/>
    <col min="5896" max="5896" width="13.375" style="154" customWidth="1"/>
    <col min="5897" max="5897" width="13.25" style="154" customWidth="1"/>
    <col min="5898" max="5898" width="11.25" style="154" customWidth="1"/>
    <col min="5899" max="5899" width="13.375" style="154" customWidth="1"/>
    <col min="5900" max="5900" width="13.5" style="154" customWidth="1"/>
    <col min="5901" max="5901" width="13.75" style="154" customWidth="1"/>
    <col min="5902" max="5902" width="14.25" style="154" customWidth="1"/>
    <col min="5903" max="5903" width="13.75" style="154" customWidth="1"/>
    <col min="5904" max="5904" width="12.25" style="154" customWidth="1"/>
    <col min="5905" max="6144" width="9" style="154"/>
    <col min="6145" max="6145" width="7" style="154" customWidth="1"/>
    <col min="6146" max="6146" width="31.5" style="154" customWidth="1"/>
    <col min="6147" max="6147" width="3" style="154" customWidth="1"/>
    <col min="6148" max="6148" width="14.875" style="154" customWidth="1"/>
    <col min="6149" max="6149" width="15" style="154" customWidth="1"/>
    <col min="6150" max="6150" width="13.625" style="154" customWidth="1"/>
    <col min="6151" max="6151" width="13.25" style="154" customWidth="1"/>
    <col min="6152" max="6152" width="13.375" style="154" customWidth="1"/>
    <col min="6153" max="6153" width="13.25" style="154" customWidth="1"/>
    <col min="6154" max="6154" width="11.25" style="154" customWidth="1"/>
    <col min="6155" max="6155" width="13.375" style="154" customWidth="1"/>
    <col min="6156" max="6156" width="13.5" style="154" customWidth="1"/>
    <col min="6157" max="6157" width="13.75" style="154" customWidth="1"/>
    <col min="6158" max="6158" width="14.25" style="154" customWidth="1"/>
    <col min="6159" max="6159" width="13.75" style="154" customWidth="1"/>
    <col min="6160" max="6160" width="12.25" style="154" customWidth="1"/>
    <col min="6161" max="6400" width="9" style="154"/>
    <col min="6401" max="6401" width="7" style="154" customWidth="1"/>
    <col min="6402" max="6402" width="31.5" style="154" customWidth="1"/>
    <col min="6403" max="6403" width="3" style="154" customWidth="1"/>
    <col min="6404" max="6404" width="14.875" style="154" customWidth="1"/>
    <col min="6405" max="6405" width="15" style="154" customWidth="1"/>
    <col min="6406" max="6406" width="13.625" style="154" customWidth="1"/>
    <col min="6407" max="6407" width="13.25" style="154" customWidth="1"/>
    <col min="6408" max="6408" width="13.375" style="154" customWidth="1"/>
    <col min="6409" max="6409" width="13.25" style="154" customWidth="1"/>
    <col min="6410" max="6410" width="11.25" style="154" customWidth="1"/>
    <col min="6411" max="6411" width="13.375" style="154" customWidth="1"/>
    <col min="6412" max="6412" width="13.5" style="154" customWidth="1"/>
    <col min="6413" max="6413" width="13.75" style="154" customWidth="1"/>
    <col min="6414" max="6414" width="14.25" style="154" customWidth="1"/>
    <col min="6415" max="6415" width="13.75" style="154" customWidth="1"/>
    <col min="6416" max="6416" width="12.25" style="154" customWidth="1"/>
    <col min="6417" max="6656" width="9" style="154"/>
    <col min="6657" max="6657" width="7" style="154" customWidth="1"/>
    <col min="6658" max="6658" width="31.5" style="154" customWidth="1"/>
    <col min="6659" max="6659" width="3" style="154" customWidth="1"/>
    <col min="6660" max="6660" width="14.875" style="154" customWidth="1"/>
    <col min="6661" max="6661" width="15" style="154" customWidth="1"/>
    <col min="6662" max="6662" width="13.625" style="154" customWidth="1"/>
    <col min="6663" max="6663" width="13.25" style="154" customWidth="1"/>
    <col min="6664" max="6664" width="13.375" style="154" customWidth="1"/>
    <col min="6665" max="6665" width="13.25" style="154" customWidth="1"/>
    <col min="6666" max="6666" width="11.25" style="154" customWidth="1"/>
    <col min="6667" max="6667" width="13.375" style="154" customWidth="1"/>
    <col min="6668" max="6668" width="13.5" style="154" customWidth="1"/>
    <col min="6669" max="6669" width="13.75" style="154" customWidth="1"/>
    <col min="6670" max="6670" width="14.25" style="154" customWidth="1"/>
    <col min="6671" max="6671" width="13.75" style="154" customWidth="1"/>
    <col min="6672" max="6672" width="12.25" style="154" customWidth="1"/>
    <col min="6673" max="6912" width="9" style="154"/>
    <col min="6913" max="6913" width="7" style="154" customWidth="1"/>
    <col min="6914" max="6914" width="31.5" style="154" customWidth="1"/>
    <col min="6915" max="6915" width="3" style="154" customWidth="1"/>
    <col min="6916" max="6916" width="14.875" style="154" customWidth="1"/>
    <col min="6917" max="6917" width="15" style="154" customWidth="1"/>
    <col min="6918" max="6918" width="13.625" style="154" customWidth="1"/>
    <col min="6919" max="6919" width="13.25" style="154" customWidth="1"/>
    <col min="6920" max="6920" width="13.375" style="154" customWidth="1"/>
    <col min="6921" max="6921" width="13.25" style="154" customWidth="1"/>
    <col min="6922" max="6922" width="11.25" style="154" customWidth="1"/>
    <col min="6923" max="6923" width="13.375" style="154" customWidth="1"/>
    <col min="6924" max="6924" width="13.5" style="154" customWidth="1"/>
    <col min="6925" max="6925" width="13.75" style="154" customWidth="1"/>
    <col min="6926" max="6926" width="14.25" style="154" customWidth="1"/>
    <col min="6927" max="6927" width="13.75" style="154" customWidth="1"/>
    <col min="6928" max="6928" width="12.25" style="154" customWidth="1"/>
    <col min="6929" max="7168" width="9" style="154"/>
    <col min="7169" max="7169" width="7" style="154" customWidth="1"/>
    <col min="7170" max="7170" width="31.5" style="154" customWidth="1"/>
    <col min="7171" max="7171" width="3" style="154" customWidth="1"/>
    <col min="7172" max="7172" width="14.875" style="154" customWidth="1"/>
    <col min="7173" max="7173" width="15" style="154" customWidth="1"/>
    <col min="7174" max="7174" width="13.625" style="154" customWidth="1"/>
    <col min="7175" max="7175" width="13.25" style="154" customWidth="1"/>
    <col min="7176" max="7176" width="13.375" style="154" customWidth="1"/>
    <col min="7177" max="7177" width="13.25" style="154" customWidth="1"/>
    <col min="7178" max="7178" width="11.25" style="154" customWidth="1"/>
    <col min="7179" max="7179" width="13.375" style="154" customWidth="1"/>
    <col min="7180" max="7180" width="13.5" style="154" customWidth="1"/>
    <col min="7181" max="7181" width="13.75" style="154" customWidth="1"/>
    <col min="7182" max="7182" width="14.25" style="154" customWidth="1"/>
    <col min="7183" max="7183" width="13.75" style="154" customWidth="1"/>
    <col min="7184" max="7184" width="12.25" style="154" customWidth="1"/>
    <col min="7185" max="7424" width="9" style="154"/>
    <col min="7425" max="7425" width="7" style="154" customWidth="1"/>
    <col min="7426" max="7426" width="31.5" style="154" customWidth="1"/>
    <col min="7427" max="7427" width="3" style="154" customWidth="1"/>
    <col min="7428" max="7428" width="14.875" style="154" customWidth="1"/>
    <col min="7429" max="7429" width="15" style="154" customWidth="1"/>
    <col min="7430" max="7430" width="13.625" style="154" customWidth="1"/>
    <col min="7431" max="7431" width="13.25" style="154" customWidth="1"/>
    <col min="7432" max="7432" width="13.375" style="154" customWidth="1"/>
    <col min="7433" max="7433" width="13.25" style="154" customWidth="1"/>
    <col min="7434" max="7434" width="11.25" style="154" customWidth="1"/>
    <col min="7435" max="7435" width="13.375" style="154" customWidth="1"/>
    <col min="7436" max="7436" width="13.5" style="154" customWidth="1"/>
    <col min="7437" max="7437" width="13.75" style="154" customWidth="1"/>
    <col min="7438" max="7438" width="14.25" style="154" customWidth="1"/>
    <col min="7439" max="7439" width="13.75" style="154" customWidth="1"/>
    <col min="7440" max="7440" width="12.25" style="154" customWidth="1"/>
    <col min="7441" max="7680" width="9" style="154"/>
    <col min="7681" max="7681" width="7" style="154" customWidth="1"/>
    <col min="7682" max="7682" width="31.5" style="154" customWidth="1"/>
    <col min="7683" max="7683" width="3" style="154" customWidth="1"/>
    <col min="7684" max="7684" width="14.875" style="154" customWidth="1"/>
    <col min="7685" max="7685" width="15" style="154" customWidth="1"/>
    <col min="7686" max="7686" width="13.625" style="154" customWidth="1"/>
    <col min="7687" max="7687" width="13.25" style="154" customWidth="1"/>
    <col min="7688" max="7688" width="13.375" style="154" customWidth="1"/>
    <col min="7689" max="7689" width="13.25" style="154" customWidth="1"/>
    <col min="7690" max="7690" width="11.25" style="154" customWidth="1"/>
    <col min="7691" max="7691" width="13.375" style="154" customWidth="1"/>
    <col min="7692" max="7692" width="13.5" style="154" customWidth="1"/>
    <col min="7693" max="7693" width="13.75" style="154" customWidth="1"/>
    <col min="7694" max="7694" width="14.25" style="154" customWidth="1"/>
    <col min="7695" max="7695" width="13.75" style="154" customWidth="1"/>
    <col min="7696" max="7696" width="12.25" style="154" customWidth="1"/>
    <col min="7697" max="7936" width="9" style="154"/>
    <col min="7937" max="7937" width="7" style="154" customWidth="1"/>
    <col min="7938" max="7938" width="31.5" style="154" customWidth="1"/>
    <col min="7939" max="7939" width="3" style="154" customWidth="1"/>
    <col min="7940" max="7940" width="14.875" style="154" customWidth="1"/>
    <col min="7941" max="7941" width="15" style="154" customWidth="1"/>
    <col min="7942" max="7942" width="13.625" style="154" customWidth="1"/>
    <col min="7943" max="7943" width="13.25" style="154" customWidth="1"/>
    <col min="7944" max="7944" width="13.375" style="154" customWidth="1"/>
    <col min="7945" max="7945" width="13.25" style="154" customWidth="1"/>
    <col min="7946" max="7946" width="11.25" style="154" customWidth="1"/>
    <col min="7947" max="7947" width="13.375" style="154" customWidth="1"/>
    <col min="7948" max="7948" width="13.5" style="154" customWidth="1"/>
    <col min="7949" max="7949" width="13.75" style="154" customWidth="1"/>
    <col min="7950" max="7950" width="14.25" style="154" customWidth="1"/>
    <col min="7951" max="7951" width="13.75" style="154" customWidth="1"/>
    <col min="7952" max="7952" width="12.25" style="154" customWidth="1"/>
    <col min="7953" max="8192" width="9" style="154"/>
    <col min="8193" max="8193" width="7" style="154" customWidth="1"/>
    <col min="8194" max="8194" width="31.5" style="154" customWidth="1"/>
    <col min="8195" max="8195" width="3" style="154" customWidth="1"/>
    <col min="8196" max="8196" width="14.875" style="154" customWidth="1"/>
    <col min="8197" max="8197" width="15" style="154" customWidth="1"/>
    <col min="8198" max="8198" width="13.625" style="154" customWidth="1"/>
    <col min="8199" max="8199" width="13.25" style="154" customWidth="1"/>
    <col min="8200" max="8200" width="13.375" style="154" customWidth="1"/>
    <col min="8201" max="8201" width="13.25" style="154" customWidth="1"/>
    <col min="8202" max="8202" width="11.25" style="154" customWidth="1"/>
    <col min="8203" max="8203" width="13.375" style="154" customWidth="1"/>
    <col min="8204" max="8204" width="13.5" style="154" customWidth="1"/>
    <col min="8205" max="8205" width="13.75" style="154" customWidth="1"/>
    <col min="8206" max="8206" width="14.25" style="154" customWidth="1"/>
    <col min="8207" max="8207" width="13.75" style="154" customWidth="1"/>
    <col min="8208" max="8208" width="12.25" style="154" customWidth="1"/>
    <col min="8209" max="8448" width="9" style="154"/>
    <col min="8449" max="8449" width="7" style="154" customWidth="1"/>
    <col min="8450" max="8450" width="31.5" style="154" customWidth="1"/>
    <col min="8451" max="8451" width="3" style="154" customWidth="1"/>
    <col min="8452" max="8452" width="14.875" style="154" customWidth="1"/>
    <col min="8453" max="8453" width="15" style="154" customWidth="1"/>
    <col min="8454" max="8454" width="13.625" style="154" customWidth="1"/>
    <col min="8455" max="8455" width="13.25" style="154" customWidth="1"/>
    <col min="8456" max="8456" width="13.375" style="154" customWidth="1"/>
    <col min="8457" max="8457" width="13.25" style="154" customWidth="1"/>
    <col min="8458" max="8458" width="11.25" style="154" customWidth="1"/>
    <col min="8459" max="8459" width="13.375" style="154" customWidth="1"/>
    <col min="8460" max="8460" width="13.5" style="154" customWidth="1"/>
    <col min="8461" max="8461" width="13.75" style="154" customWidth="1"/>
    <col min="8462" max="8462" width="14.25" style="154" customWidth="1"/>
    <col min="8463" max="8463" width="13.75" style="154" customWidth="1"/>
    <col min="8464" max="8464" width="12.25" style="154" customWidth="1"/>
    <col min="8465" max="8704" width="9" style="154"/>
    <col min="8705" max="8705" width="7" style="154" customWidth="1"/>
    <col min="8706" max="8706" width="31.5" style="154" customWidth="1"/>
    <col min="8707" max="8707" width="3" style="154" customWidth="1"/>
    <col min="8708" max="8708" width="14.875" style="154" customWidth="1"/>
    <col min="8709" max="8709" width="15" style="154" customWidth="1"/>
    <col min="8710" max="8710" width="13.625" style="154" customWidth="1"/>
    <col min="8711" max="8711" width="13.25" style="154" customWidth="1"/>
    <col min="8712" max="8712" width="13.375" style="154" customWidth="1"/>
    <col min="8713" max="8713" width="13.25" style="154" customWidth="1"/>
    <col min="8714" max="8714" width="11.25" style="154" customWidth="1"/>
    <col min="8715" max="8715" width="13.375" style="154" customWidth="1"/>
    <col min="8716" max="8716" width="13.5" style="154" customWidth="1"/>
    <col min="8717" max="8717" width="13.75" style="154" customWidth="1"/>
    <col min="8718" max="8718" width="14.25" style="154" customWidth="1"/>
    <col min="8719" max="8719" width="13.75" style="154" customWidth="1"/>
    <col min="8720" max="8720" width="12.25" style="154" customWidth="1"/>
    <col min="8721" max="8960" width="9" style="154"/>
    <col min="8961" max="8961" width="7" style="154" customWidth="1"/>
    <col min="8962" max="8962" width="31.5" style="154" customWidth="1"/>
    <col min="8963" max="8963" width="3" style="154" customWidth="1"/>
    <col min="8964" max="8964" width="14.875" style="154" customWidth="1"/>
    <col min="8965" max="8965" width="15" style="154" customWidth="1"/>
    <col min="8966" max="8966" width="13.625" style="154" customWidth="1"/>
    <col min="8967" max="8967" width="13.25" style="154" customWidth="1"/>
    <col min="8968" max="8968" width="13.375" style="154" customWidth="1"/>
    <col min="8969" max="8969" width="13.25" style="154" customWidth="1"/>
    <col min="8970" max="8970" width="11.25" style="154" customWidth="1"/>
    <col min="8971" max="8971" width="13.375" style="154" customWidth="1"/>
    <col min="8972" max="8972" width="13.5" style="154" customWidth="1"/>
    <col min="8973" max="8973" width="13.75" style="154" customWidth="1"/>
    <col min="8974" max="8974" width="14.25" style="154" customWidth="1"/>
    <col min="8975" max="8975" width="13.75" style="154" customWidth="1"/>
    <col min="8976" max="8976" width="12.25" style="154" customWidth="1"/>
    <col min="8977" max="9216" width="9" style="154"/>
    <col min="9217" max="9217" width="7" style="154" customWidth="1"/>
    <col min="9218" max="9218" width="31.5" style="154" customWidth="1"/>
    <col min="9219" max="9219" width="3" style="154" customWidth="1"/>
    <col min="9220" max="9220" width="14.875" style="154" customWidth="1"/>
    <col min="9221" max="9221" width="15" style="154" customWidth="1"/>
    <col min="9222" max="9222" width="13.625" style="154" customWidth="1"/>
    <col min="9223" max="9223" width="13.25" style="154" customWidth="1"/>
    <col min="9224" max="9224" width="13.375" style="154" customWidth="1"/>
    <col min="9225" max="9225" width="13.25" style="154" customWidth="1"/>
    <col min="9226" max="9226" width="11.25" style="154" customWidth="1"/>
    <col min="9227" max="9227" width="13.375" style="154" customWidth="1"/>
    <col min="9228" max="9228" width="13.5" style="154" customWidth="1"/>
    <col min="9229" max="9229" width="13.75" style="154" customWidth="1"/>
    <col min="9230" max="9230" width="14.25" style="154" customWidth="1"/>
    <col min="9231" max="9231" width="13.75" style="154" customWidth="1"/>
    <col min="9232" max="9232" width="12.25" style="154" customWidth="1"/>
    <col min="9233" max="9472" width="9" style="154"/>
    <col min="9473" max="9473" width="7" style="154" customWidth="1"/>
    <col min="9474" max="9474" width="31.5" style="154" customWidth="1"/>
    <col min="9475" max="9475" width="3" style="154" customWidth="1"/>
    <col min="9476" max="9476" width="14.875" style="154" customWidth="1"/>
    <col min="9477" max="9477" width="15" style="154" customWidth="1"/>
    <col min="9478" max="9478" width="13.625" style="154" customWidth="1"/>
    <col min="9479" max="9479" width="13.25" style="154" customWidth="1"/>
    <col min="9480" max="9480" width="13.375" style="154" customWidth="1"/>
    <col min="9481" max="9481" width="13.25" style="154" customWidth="1"/>
    <col min="9482" max="9482" width="11.25" style="154" customWidth="1"/>
    <col min="9483" max="9483" width="13.375" style="154" customWidth="1"/>
    <col min="9484" max="9484" width="13.5" style="154" customWidth="1"/>
    <col min="9485" max="9485" width="13.75" style="154" customWidth="1"/>
    <col min="9486" max="9486" width="14.25" style="154" customWidth="1"/>
    <col min="9487" max="9487" width="13.75" style="154" customWidth="1"/>
    <col min="9488" max="9488" width="12.25" style="154" customWidth="1"/>
    <col min="9489" max="9728" width="9" style="154"/>
    <col min="9729" max="9729" width="7" style="154" customWidth="1"/>
    <col min="9730" max="9730" width="31.5" style="154" customWidth="1"/>
    <col min="9731" max="9731" width="3" style="154" customWidth="1"/>
    <col min="9732" max="9732" width="14.875" style="154" customWidth="1"/>
    <col min="9733" max="9733" width="15" style="154" customWidth="1"/>
    <col min="9734" max="9734" width="13.625" style="154" customWidth="1"/>
    <col min="9735" max="9735" width="13.25" style="154" customWidth="1"/>
    <col min="9736" max="9736" width="13.375" style="154" customWidth="1"/>
    <col min="9737" max="9737" width="13.25" style="154" customWidth="1"/>
    <col min="9738" max="9738" width="11.25" style="154" customWidth="1"/>
    <col min="9739" max="9739" width="13.375" style="154" customWidth="1"/>
    <col min="9740" max="9740" width="13.5" style="154" customWidth="1"/>
    <col min="9741" max="9741" width="13.75" style="154" customWidth="1"/>
    <col min="9742" max="9742" width="14.25" style="154" customWidth="1"/>
    <col min="9743" max="9743" width="13.75" style="154" customWidth="1"/>
    <col min="9744" max="9744" width="12.25" style="154" customWidth="1"/>
    <col min="9745" max="9984" width="9" style="154"/>
    <col min="9985" max="9985" width="7" style="154" customWidth="1"/>
    <col min="9986" max="9986" width="31.5" style="154" customWidth="1"/>
    <col min="9987" max="9987" width="3" style="154" customWidth="1"/>
    <col min="9988" max="9988" width="14.875" style="154" customWidth="1"/>
    <col min="9989" max="9989" width="15" style="154" customWidth="1"/>
    <col min="9990" max="9990" width="13.625" style="154" customWidth="1"/>
    <col min="9991" max="9991" width="13.25" style="154" customWidth="1"/>
    <col min="9992" max="9992" width="13.375" style="154" customWidth="1"/>
    <col min="9993" max="9993" width="13.25" style="154" customWidth="1"/>
    <col min="9994" max="9994" width="11.25" style="154" customWidth="1"/>
    <col min="9995" max="9995" width="13.375" style="154" customWidth="1"/>
    <col min="9996" max="9996" width="13.5" style="154" customWidth="1"/>
    <col min="9997" max="9997" width="13.75" style="154" customWidth="1"/>
    <col min="9998" max="9998" width="14.25" style="154" customWidth="1"/>
    <col min="9999" max="9999" width="13.75" style="154" customWidth="1"/>
    <col min="10000" max="10000" width="12.25" style="154" customWidth="1"/>
    <col min="10001" max="10240" width="9" style="154"/>
    <col min="10241" max="10241" width="7" style="154" customWidth="1"/>
    <col min="10242" max="10242" width="31.5" style="154" customWidth="1"/>
    <col min="10243" max="10243" width="3" style="154" customWidth="1"/>
    <col min="10244" max="10244" width="14.875" style="154" customWidth="1"/>
    <col min="10245" max="10245" width="15" style="154" customWidth="1"/>
    <col min="10246" max="10246" width="13.625" style="154" customWidth="1"/>
    <col min="10247" max="10247" width="13.25" style="154" customWidth="1"/>
    <col min="10248" max="10248" width="13.375" style="154" customWidth="1"/>
    <col min="10249" max="10249" width="13.25" style="154" customWidth="1"/>
    <col min="10250" max="10250" width="11.25" style="154" customWidth="1"/>
    <col min="10251" max="10251" width="13.375" style="154" customWidth="1"/>
    <col min="10252" max="10252" width="13.5" style="154" customWidth="1"/>
    <col min="10253" max="10253" width="13.75" style="154" customWidth="1"/>
    <col min="10254" max="10254" width="14.25" style="154" customWidth="1"/>
    <col min="10255" max="10255" width="13.75" style="154" customWidth="1"/>
    <col min="10256" max="10256" width="12.25" style="154" customWidth="1"/>
    <col min="10257" max="10496" width="9" style="154"/>
    <col min="10497" max="10497" width="7" style="154" customWidth="1"/>
    <col min="10498" max="10498" width="31.5" style="154" customWidth="1"/>
    <col min="10499" max="10499" width="3" style="154" customWidth="1"/>
    <col min="10500" max="10500" width="14.875" style="154" customWidth="1"/>
    <col min="10501" max="10501" width="15" style="154" customWidth="1"/>
    <col min="10502" max="10502" width="13.625" style="154" customWidth="1"/>
    <col min="10503" max="10503" width="13.25" style="154" customWidth="1"/>
    <col min="10504" max="10504" width="13.375" style="154" customWidth="1"/>
    <col min="10505" max="10505" width="13.25" style="154" customWidth="1"/>
    <col min="10506" max="10506" width="11.25" style="154" customWidth="1"/>
    <col min="10507" max="10507" width="13.375" style="154" customWidth="1"/>
    <col min="10508" max="10508" width="13.5" style="154" customWidth="1"/>
    <col min="10509" max="10509" width="13.75" style="154" customWidth="1"/>
    <col min="10510" max="10510" width="14.25" style="154" customWidth="1"/>
    <col min="10511" max="10511" width="13.75" style="154" customWidth="1"/>
    <col min="10512" max="10512" width="12.25" style="154" customWidth="1"/>
    <col min="10513" max="10752" width="9" style="154"/>
    <col min="10753" max="10753" width="7" style="154" customWidth="1"/>
    <col min="10754" max="10754" width="31.5" style="154" customWidth="1"/>
    <col min="10755" max="10755" width="3" style="154" customWidth="1"/>
    <col min="10756" max="10756" width="14.875" style="154" customWidth="1"/>
    <col min="10757" max="10757" width="15" style="154" customWidth="1"/>
    <col min="10758" max="10758" width="13.625" style="154" customWidth="1"/>
    <col min="10759" max="10759" width="13.25" style="154" customWidth="1"/>
    <col min="10760" max="10760" width="13.375" style="154" customWidth="1"/>
    <col min="10761" max="10761" width="13.25" style="154" customWidth="1"/>
    <col min="10762" max="10762" width="11.25" style="154" customWidth="1"/>
    <col min="10763" max="10763" width="13.375" style="154" customWidth="1"/>
    <col min="10764" max="10764" width="13.5" style="154" customWidth="1"/>
    <col min="10765" max="10765" width="13.75" style="154" customWidth="1"/>
    <col min="10766" max="10766" width="14.25" style="154" customWidth="1"/>
    <col min="10767" max="10767" width="13.75" style="154" customWidth="1"/>
    <col min="10768" max="10768" width="12.25" style="154" customWidth="1"/>
    <col min="10769" max="11008" width="9" style="154"/>
    <col min="11009" max="11009" width="7" style="154" customWidth="1"/>
    <col min="11010" max="11010" width="31.5" style="154" customWidth="1"/>
    <col min="11011" max="11011" width="3" style="154" customWidth="1"/>
    <col min="11012" max="11012" width="14.875" style="154" customWidth="1"/>
    <col min="11013" max="11013" width="15" style="154" customWidth="1"/>
    <col min="11014" max="11014" width="13.625" style="154" customWidth="1"/>
    <col min="11015" max="11015" width="13.25" style="154" customWidth="1"/>
    <col min="11016" max="11016" width="13.375" style="154" customWidth="1"/>
    <col min="11017" max="11017" width="13.25" style="154" customWidth="1"/>
    <col min="11018" max="11018" width="11.25" style="154" customWidth="1"/>
    <col min="11019" max="11019" width="13.375" style="154" customWidth="1"/>
    <col min="11020" max="11020" width="13.5" style="154" customWidth="1"/>
    <col min="11021" max="11021" width="13.75" style="154" customWidth="1"/>
    <col min="11022" max="11022" width="14.25" style="154" customWidth="1"/>
    <col min="11023" max="11023" width="13.75" style="154" customWidth="1"/>
    <col min="11024" max="11024" width="12.25" style="154" customWidth="1"/>
    <col min="11025" max="11264" width="9" style="154"/>
    <col min="11265" max="11265" width="7" style="154" customWidth="1"/>
    <col min="11266" max="11266" width="31.5" style="154" customWidth="1"/>
    <col min="11267" max="11267" width="3" style="154" customWidth="1"/>
    <col min="11268" max="11268" width="14.875" style="154" customWidth="1"/>
    <col min="11269" max="11269" width="15" style="154" customWidth="1"/>
    <col min="11270" max="11270" width="13.625" style="154" customWidth="1"/>
    <col min="11271" max="11271" width="13.25" style="154" customWidth="1"/>
    <col min="11272" max="11272" width="13.375" style="154" customWidth="1"/>
    <col min="11273" max="11273" width="13.25" style="154" customWidth="1"/>
    <col min="11274" max="11274" width="11.25" style="154" customWidth="1"/>
    <col min="11275" max="11275" width="13.375" style="154" customWidth="1"/>
    <col min="11276" max="11276" width="13.5" style="154" customWidth="1"/>
    <col min="11277" max="11277" width="13.75" style="154" customWidth="1"/>
    <col min="11278" max="11278" width="14.25" style="154" customWidth="1"/>
    <col min="11279" max="11279" width="13.75" style="154" customWidth="1"/>
    <col min="11280" max="11280" width="12.25" style="154" customWidth="1"/>
    <col min="11281" max="11520" width="9" style="154"/>
    <col min="11521" max="11521" width="7" style="154" customWidth="1"/>
    <col min="11522" max="11522" width="31.5" style="154" customWidth="1"/>
    <col min="11523" max="11523" width="3" style="154" customWidth="1"/>
    <col min="11524" max="11524" width="14.875" style="154" customWidth="1"/>
    <col min="11525" max="11525" width="15" style="154" customWidth="1"/>
    <col min="11526" max="11526" width="13.625" style="154" customWidth="1"/>
    <col min="11527" max="11527" width="13.25" style="154" customWidth="1"/>
    <col min="11528" max="11528" width="13.375" style="154" customWidth="1"/>
    <col min="11529" max="11529" width="13.25" style="154" customWidth="1"/>
    <col min="11530" max="11530" width="11.25" style="154" customWidth="1"/>
    <col min="11531" max="11531" width="13.375" style="154" customWidth="1"/>
    <col min="11532" max="11532" width="13.5" style="154" customWidth="1"/>
    <col min="11533" max="11533" width="13.75" style="154" customWidth="1"/>
    <col min="11534" max="11534" width="14.25" style="154" customWidth="1"/>
    <col min="11535" max="11535" width="13.75" style="154" customWidth="1"/>
    <col min="11536" max="11536" width="12.25" style="154" customWidth="1"/>
    <col min="11537" max="11776" width="9" style="154"/>
    <col min="11777" max="11777" width="7" style="154" customWidth="1"/>
    <col min="11778" max="11778" width="31.5" style="154" customWidth="1"/>
    <col min="11779" max="11779" width="3" style="154" customWidth="1"/>
    <col min="11780" max="11780" width="14.875" style="154" customWidth="1"/>
    <col min="11781" max="11781" width="15" style="154" customWidth="1"/>
    <col min="11782" max="11782" width="13.625" style="154" customWidth="1"/>
    <col min="11783" max="11783" width="13.25" style="154" customWidth="1"/>
    <col min="11784" max="11784" width="13.375" style="154" customWidth="1"/>
    <col min="11785" max="11785" width="13.25" style="154" customWidth="1"/>
    <col min="11786" max="11786" width="11.25" style="154" customWidth="1"/>
    <col min="11787" max="11787" width="13.375" style="154" customWidth="1"/>
    <col min="11788" max="11788" width="13.5" style="154" customWidth="1"/>
    <col min="11789" max="11789" width="13.75" style="154" customWidth="1"/>
    <col min="11790" max="11790" width="14.25" style="154" customWidth="1"/>
    <col min="11791" max="11791" width="13.75" style="154" customWidth="1"/>
    <col min="11792" max="11792" width="12.25" style="154" customWidth="1"/>
    <col min="11793" max="12032" width="9" style="154"/>
    <col min="12033" max="12033" width="7" style="154" customWidth="1"/>
    <col min="12034" max="12034" width="31.5" style="154" customWidth="1"/>
    <col min="12035" max="12035" width="3" style="154" customWidth="1"/>
    <col min="12036" max="12036" width="14.875" style="154" customWidth="1"/>
    <col min="12037" max="12037" width="15" style="154" customWidth="1"/>
    <col min="12038" max="12038" width="13.625" style="154" customWidth="1"/>
    <col min="12039" max="12039" width="13.25" style="154" customWidth="1"/>
    <col min="12040" max="12040" width="13.375" style="154" customWidth="1"/>
    <col min="12041" max="12041" width="13.25" style="154" customWidth="1"/>
    <col min="12042" max="12042" width="11.25" style="154" customWidth="1"/>
    <col min="12043" max="12043" width="13.375" style="154" customWidth="1"/>
    <col min="12044" max="12044" width="13.5" style="154" customWidth="1"/>
    <col min="12045" max="12045" width="13.75" style="154" customWidth="1"/>
    <col min="12046" max="12046" width="14.25" style="154" customWidth="1"/>
    <col min="12047" max="12047" width="13.75" style="154" customWidth="1"/>
    <col min="12048" max="12048" width="12.25" style="154" customWidth="1"/>
    <col min="12049" max="12288" width="9" style="154"/>
    <col min="12289" max="12289" width="7" style="154" customWidth="1"/>
    <col min="12290" max="12290" width="31.5" style="154" customWidth="1"/>
    <col min="12291" max="12291" width="3" style="154" customWidth="1"/>
    <col min="12292" max="12292" width="14.875" style="154" customWidth="1"/>
    <col min="12293" max="12293" width="15" style="154" customWidth="1"/>
    <col min="12294" max="12294" width="13.625" style="154" customWidth="1"/>
    <col min="12295" max="12295" width="13.25" style="154" customWidth="1"/>
    <col min="12296" max="12296" width="13.375" style="154" customWidth="1"/>
    <col min="12297" max="12297" width="13.25" style="154" customWidth="1"/>
    <col min="12298" max="12298" width="11.25" style="154" customWidth="1"/>
    <col min="12299" max="12299" width="13.375" style="154" customWidth="1"/>
    <col min="12300" max="12300" width="13.5" style="154" customWidth="1"/>
    <col min="12301" max="12301" width="13.75" style="154" customWidth="1"/>
    <col min="12302" max="12302" width="14.25" style="154" customWidth="1"/>
    <col min="12303" max="12303" width="13.75" style="154" customWidth="1"/>
    <col min="12304" max="12304" width="12.25" style="154" customWidth="1"/>
    <col min="12305" max="12544" width="9" style="154"/>
    <col min="12545" max="12545" width="7" style="154" customWidth="1"/>
    <col min="12546" max="12546" width="31.5" style="154" customWidth="1"/>
    <col min="12547" max="12547" width="3" style="154" customWidth="1"/>
    <col min="12548" max="12548" width="14.875" style="154" customWidth="1"/>
    <col min="12549" max="12549" width="15" style="154" customWidth="1"/>
    <col min="12550" max="12550" width="13.625" style="154" customWidth="1"/>
    <col min="12551" max="12551" width="13.25" style="154" customWidth="1"/>
    <col min="12552" max="12552" width="13.375" style="154" customWidth="1"/>
    <col min="12553" max="12553" width="13.25" style="154" customWidth="1"/>
    <col min="12554" max="12554" width="11.25" style="154" customWidth="1"/>
    <col min="12555" max="12555" width="13.375" style="154" customWidth="1"/>
    <col min="12556" max="12556" width="13.5" style="154" customWidth="1"/>
    <col min="12557" max="12557" width="13.75" style="154" customWidth="1"/>
    <col min="12558" max="12558" width="14.25" style="154" customWidth="1"/>
    <col min="12559" max="12559" width="13.75" style="154" customWidth="1"/>
    <col min="12560" max="12560" width="12.25" style="154" customWidth="1"/>
    <col min="12561" max="12800" width="9" style="154"/>
    <col min="12801" max="12801" width="7" style="154" customWidth="1"/>
    <col min="12802" max="12802" width="31.5" style="154" customWidth="1"/>
    <col min="12803" max="12803" width="3" style="154" customWidth="1"/>
    <col min="12804" max="12804" width="14.875" style="154" customWidth="1"/>
    <col min="12805" max="12805" width="15" style="154" customWidth="1"/>
    <col min="12806" max="12806" width="13.625" style="154" customWidth="1"/>
    <col min="12807" max="12807" width="13.25" style="154" customWidth="1"/>
    <col min="12808" max="12808" width="13.375" style="154" customWidth="1"/>
    <col min="12809" max="12809" width="13.25" style="154" customWidth="1"/>
    <col min="12810" max="12810" width="11.25" style="154" customWidth="1"/>
    <col min="12811" max="12811" width="13.375" style="154" customWidth="1"/>
    <col min="12812" max="12812" width="13.5" style="154" customWidth="1"/>
    <col min="12813" max="12813" width="13.75" style="154" customWidth="1"/>
    <col min="12814" max="12814" width="14.25" style="154" customWidth="1"/>
    <col min="12815" max="12815" width="13.75" style="154" customWidth="1"/>
    <col min="12816" max="12816" width="12.25" style="154" customWidth="1"/>
    <col min="12817" max="13056" width="9" style="154"/>
    <col min="13057" max="13057" width="7" style="154" customWidth="1"/>
    <col min="13058" max="13058" width="31.5" style="154" customWidth="1"/>
    <col min="13059" max="13059" width="3" style="154" customWidth="1"/>
    <col min="13060" max="13060" width="14.875" style="154" customWidth="1"/>
    <col min="13061" max="13061" width="15" style="154" customWidth="1"/>
    <col min="13062" max="13062" width="13.625" style="154" customWidth="1"/>
    <col min="13063" max="13063" width="13.25" style="154" customWidth="1"/>
    <col min="13064" max="13064" width="13.375" style="154" customWidth="1"/>
    <col min="13065" max="13065" width="13.25" style="154" customWidth="1"/>
    <col min="13066" max="13066" width="11.25" style="154" customWidth="1"/>
    <col min="13067" max="13067" width="13.375" style="154" customWidth="1"/>
    <col min="13068" max="13068" width="13.5" style="154" customWidth="1"/>
    <col min="13069" max="13069" width="13.75" style="154" customWidth="1"/>
    <col min="13070" max="13070" width="14.25" style="154" customWidth="1"/>
    <col min="13071" max="13071" width="13.75" style="154" customWidth="1"/>
    <col min="13072" max="13072" width="12.25" style="154" customWidth="1"/>
    <col min="13073" max="13312" width="9" style="154"/>
    <col min="13313" max="13313" width="7" style="154" customWidth="1"/>
    <col min="13314" max="13314" width="31.5" style="154" customWidth="1"/>
    <col min="13315" max="13315" width="3" style="154" customWidth="1"/>
    <col min="13316" max="13316" width="14.875" style="154" customWidth="1"/>
    <col min="13317" max="13317" width="15" style="154" customWidth="1"/>
    <col min="13318" max="13318" width="13.625" style="154" customWidth="1"/>
    <col min="13319" max="13319" width="13.25" style="154" customWidth="1"/>
    <col min="13320" max="13320" width="13.375" style="154" customWidth="1"/>
    <col min="13321" max="13321" width="13.25" style="154" customWidth="1"/>
    <col min="13322" max="13322" width="11.25" style="154" customWidth="1"/>
    <col min="13323" max="13323" width="13.375" style="154" customWidth="1"/>
    <col min="13324" max="13324" width="13.5" style="154" customWidth="1"/>
    <col min="13325" max="13325" width="13.75" style="154" customWidth="1"/>
    <col min="13326" max="13326" width="14.25" style="154" customWidth="1"/>
    <col min="13327" max="13327" width="13.75" style="154" customWidth="1"/>
    <col min="13328" max="13328" width="12.25" style="154" customWidth="1"/>
    <col min="13329" max="13568" width="9" style="154"/>
    <col min="13569" max="13569" width="7" style="154" customWidth="1"/>
    <col min="13570" max="13570" width="31.5" style="154" customWidth="1"/>
    <col min="13571" max="13571" width="3" style="154" customWidth="1"/>
    <col min="13572" max="13572" width="14.875" style="154" customWidth="1"/>
    <col min="13573" max="13573" width="15" style="154" customWidth="1"/>
    <col min="13574" max="13574" width="13.625" style="154" customWidth="1"/>
    <col min="13575" max="13575" width="13.25" style="154" customWidth="1"/>
    <col min="13576" max="13576" width="13.375" style="154" customWidth="1"/>
    <col min="13577" max="13577" width="13.25" style="154" customWidth="1"/>
    <col min="13578" max="13578" width="11.25" style="154" customWidth="1"/>
    <col min="13579" max="13579" width="13.375" style="154" customWidth="1"/>
    <col min="13580" max="13580" width="13.5" style="154" customWidth="1"/>
    <col min="13581" max="13581" width="13.75" style="154" customWidth="1"/>
    <col min="13582" max="13582" width="14.25" style="154" customWidth="1"/>
    <col min="13583" max="13583" width="13.75" style="154" customWidth="1"/>
    <col min="13584" max="13584" width="12.25" style="154" customWidth="1"/>
    <col min="13585" max="13824" width="9" style="154"/>
    <col min="13825" max="13825" width="7" style="154" customWidth="1"/>
    <col min="13826" max="13826" width="31.5" style="154" customWidth="1"/>
    <col min="13827" max="13827" width="3" style="154" customWidth="1"/>
    <col min="13828" max="13828" width="14.875" style="154" customWidth="1"/>
    <col min="13829" max="13829" width="15" style="154" customWidth="1"/>
    <col min="13830" max="13830" width="13.625" style="154" customWidth="1"/>
    <col min="13831" max="13831" width="13.25" style="154" customWidth="1"/>
    <col min="13832" max="13832" width="13.375" style="154" customWidth="1"/>
    <col min="13833" max="13833" width="13.25" style="154" customWidth="1"/>
    <col min="13834" max="13834" width="11.25" style="154" customWidth="1"/>
    <col min="13835" max="13835" width="13.375" style="154" customWidth="1"/>
    <col min="13836" max="13836" width="13.5" style="154" customWidth="1"/>
    <col min="13837" max="13837" width="13.75" style="154" customWidth="1"/>
    <col min="13838" max="13838" width="14.25" style="154" customWidth="1"/>
    <col min="13839" max="13839" width="13.75" style="154" customWidth="1"/>
    <col min="13840" max="13840" width="12.25" style="154" customWidth="1"/>
    <col min="13841" max="14080" width="9" style="154"/>
    <col min="14081" max="14081" width="7" style="154" customWidth="1"/>
    <col min="14082" max="14082" width="31.5" style="154" customWidth="1"/>
    <col min="14083" max="14083" width="3" style="154" customWidth="1"/>
    <col min="14084" max="14084" width="14.875" style="154" customWidth="1"/>
    <col min="14085" max="14085" width="15" style="154" customWidth="1"/>
    <col min="14086" max="14086" width="13.625" style="154" customWidth="1"/>
    <col min="14087" max="14087" width="13.25" style="154" customWidth="1"/>
    <col min="14088" max="14088" width="13.375" style="154" customWidth="1"/>
    <col min="14089" max="14089" width="13.25" style="154" customWidth="1"/>
    <col min="14090" max="14090" width="11.25" style="154" customWidth="1"/>
    <col min="14091" max="14091" width="13.375" style="154" customWidth="1"/>
    <col min="14092" max="14092" width="13.5" style="154" customWidth="1"/>
    <col min="14093" max="14093" width="13.75" style="154" customWidth="1"/>
    <col min="14094" max="14094" width="14.25" style="154" customWidth="1"/>
    <col min="14095" max="14095" width="13.75" style="154" customWidth="1"/>
    <col min="14096" max="14096" width="12.25" style="154" customWidth="1"/>
    <col min="14097" max="14336" width="9" style="154"/>
    <col min="14337" max="14337" width="7" style="154" customWidth="1"/>
    <col min="14338" max="14338" width="31.5" style="154" customWidth="1"/>
    <col min="14339" max="14339" width="3" style="154" customWidth="1"/>
    <col min="14340" max="14340" width="14.875" style="154" customWidth="1"/>
    <col min="14341" max="14341" width="15" style="154" customWidth="1"/>
    <col min="14342" max="14342" width="13.625" style="154" customWidth="1"/>
    <col min="14343" max="14343" width="13.25" style="154" customWidth="1"/>
    <col min="14344" max="14344" width="13.375" style="154" customWidth="1"/>
    <col min="14345" max="14345" width="13.25" style="154" customWidth="1"/>
    <col min="14346" max="14346" width="11.25" style="154" customWidth="1"/>
    <col min="14347" max="14347" width="13.375" style="154" customWidth="1"/>
    <col min="14348" max="14348" width="13.5" style="154" customWidth="1"/>
    <col min="14349" max="14349" width="13.75" style="154" customWidth="1"/>
    <col min="14350" max="14350" width="14.25" style="154" customWidth="1"/>
    <col min="14351" max="14351" width="13.75" style="154" customWidth="1"/>
    <col min="14352" max="14352" width="12.25" style="154" customWidth="1"/>
    <col min="14353" max="14592" width="9" style="154"/>
    <col min="14593" max="14593" width="7" style="154" customWidth="1"/>
    <col min="14594" max="14594" width="31.5" style="154" customWidth="1"/>
    <col min="14595" max="14595" width="3" style="154" customWidth="1"/>
    <col min="14596" max="14596" width="14.875" style="154" customWidth="1"/>
    <col min="14597" max="14597" width="15" style="154" customWidth="1"/>
    <col min="14598" max="14598" width="13.625" style="154" customWidth="1"/>
    <col min="14599" max="14599" width="13.25" style="154" customWidth="1"/>
    <col min="14600" max="14600" width="13.375" style="154" customWidth="1"/>
    <col min="14601" max="14601" width="13.25" style="154" customWidth="1"/>
    <col min="14602" max="14602" width="11.25" style="154" customWidth="1"/>
    <col min="14603" max="14603" width="13.375" style="154" customWidth="1"/>
    <col min="14604" max="14604" width="13.5" style="154" customWidth="1"/>
    <col min="14605" max="14605" width="13.75" style="154" customWidth="1"/>
    <col min="14606" max="14606" width="14.25" style="154" customWidth="1"/>
    <col min="14607" max="14607" width="13.75" style="154" customWidth="1"/>
    <col min="14608" max="14608" width="12.25" style="154" customWidth="1"/>
    <col min="14609" max="14848" width="9" style="154"/>
    <col min="14849" max="14849" width="7" style="154" customWidth="1"/>
    <col min="14850" max="14850" width="31.5" style="154" customWidth="1"/>
    <col min="14851" max="14851" width="3" style="154" customWidth="1"/>
    <col min="14852" max="14852" width="14.875" style="154" customWidth="1"/>
    <col min="14853" max="14853" width="15" style="154" customWidth="1"/>
    <col min="14854" max="14854" width="13.625" style="154" customWidth="1"/>
    <col min="14855" max="14855" width="13.25" style="154" customWidth="1"/>
    <col min="14856" max="14856" width="13.375" style="154" customWidth="1"/>
    <col min="14857" max="14857" width="13.25" style="154" customWidth="1"/>
    <col min="14858" max="14858" width="11.25" style="154" customWidth="1"/>
    <col min="14859" max="14859" width="13.375" style="154" customWidth="1"/>
    <col min="14860" max="14860" width="13.5" style="154" customWidth="1"/>
    <col min="14861" max="14861" width="13.75" style="154" customWidth="1"/>
    <col min="14862" max="14862" width="14.25" style="154" customWidth="1"/>
    <col min="14863" max="14863" width="13.75" style="154" customWidth="1"/>
    <col min="14864" max="14864" width="12.25" style="154" customWidth="1"/>
    <col min="14865" max="15104" width="9" style="154"/>
    <col min="15105" max="15105" width="7" style="154" customWidth="1"/>
    <col min="15106" max="15106" width="31.5" style="154" customWidth="1"/>
    <col min="15107" max="15107" width="3" style="154" customWidth="1"/>
    <col min="15108" max="15108" width="14.875" style="154" customWidth="1"/>
    <col min="15109" max="15109" width="15" style="154" customWidth="1"/>
    <col min="15110" max="15110" width="13.625" style="154" customWidth="1"/>
    <col min="15111" max="15111" width="13.25" style="154" customWidth="1"/>
    <col min="15112" max="15112" width="13.375" style="154" customWidth="1"/>
    <col min="15113" max="15113" width="13.25" style="154" customWidth="1"/>
    <col min="15114" max="15114" width="11.25" style="154" customWidth="1"/>
    <col min="15115" max="15115" width="13.375" style="154" customWidth="1"/>
    <col min="15116" max="15116" width="13.5" style="154" customWidth="1"/>
    <col min="15117" max="15117" width="13.75" style="154" customWidth="1"/>
    <col min="15118" max="15118" width="14.25" style="154" customWidth="1"/>
    <col min="15119" max="15119" width="13.75" style="154" customWidth="1"/>
    <col min="15120" max="15120" width="12.25" style="154" customWidth="1"/>
    <col min="15121" max="15360" width="9" style="154"/>
    <col min="15361" max="15361" width="7" style="154" customWidth="1"/>
    <col min="15362" max="15362" width="31.5" style="154" customWidth="1"/>
    <col min="15363" max="15363" width="3" style="154" customWidth="1"/>
    <col min="15364" max="15364" width="14.875" style="154" customWidth="1"/>
    <col min="15365" max="15365" width="15" style="154" customWidth="1"/>
    <col min="15366" max="15366" width="13.625" style="154" customWidth="1"/>
    <col min="15367" max="15367" width="13.25" style="154" customWidth="1"/>
    <col min="15368" max="15368" width="13.375" style="154" customWidth="1"/>
    <col min="15369" max="15369" width="13.25" style="154" customWidth="1"/>
    <col min="15370" max="15370" width="11.25" style="154" customWidth="1"/>
    <col min="15371" max="15371" width="13.375" style="154" customWidth="1"/>
    <col min="15372" max="15372" width="13.5" style="154" customWidth="1"/>
    <col min="15373" max="15373" width="13.75" style="154" customWidth="1"/>
    <col min="15374" max="15374" width="14.25" style="154" customWidth="1"/>
    <col min="15375" max="15375" width="13.75" style="154" customWidth="1"/>
    <col min="15376" max="15376" width="12.25" style="154" customWidth="1"/>
    <col min="15377" max="15616" width="9" style="154"/>
    <col min="15617" max="15617" width="7" style="154" customWidth="1"/>
    <col min="15618" max="15618" width="31.5" style="154" customWidth="1"/>
    <col min="15619" max="15619" width="3" style="154" customWidth="1"/>
    <col min="15620" max="15620" width="14.875" style="154" customWidth="1"/>
    <col min="15621" max="15621" width="15" style="154" customWidth="1"/>
    <col min="15622" max="15622" width="13.625" style="154" customWidth="1"/>
    <col min="15623" max="15623" width="13.25" style="154" customWidth="1"/>
    <col min="15624" max="15624" width="13.375" style="154" customWidth="1"/>
    <col min="15625" max="15625" width="13.25" style="154" customWidth="1"/>
    <col min="15626" max="15626" width="11.25" style="154" customWidth="1"/>
    <col min="15627" max="15627" width="13.375" style="154" customWidth="1"/>
    <col min="15628" max="15628" width="13.5" style="154" customWidth="1"/>
    <col min="15629" max="15629" width="13.75" style="154" customWidth="1"/>
    <col min="15630" max="15630" width="14.25" style="154" customWidth="1"/>
    <col min="15631" max="15631" width="13.75" style="154" customWidth="1"/>
    <col min="15632" max="15632" width="12.25" style="154" customWidth="1"/>
    <col min="15633" max="15872" width="9" style="154"/>
    <col min="15873" max="15873" width="7" style="154" customWidth="1"/>
    <col min="15874" max="15874" width="31.5" style="154" customWidth="1"/>
    <col min="15875" max="15875" width="3" style="154" customWidth="1"/>
    <col min="15876" max="15876" width="14.875" style="154" customWidth="1"/>
    <col min="15877" max="15877" width="15" style="154" customWidth="1"/>
    <col min="15878" max="15878" width="13.625" style="154" customWidth="1"/>
    <col min="15879" max="15879" width="13.25" style="154" customWidth="1"/>
    <col min="15880" max="15880" width="13.375" style="154" customWidth="1"/>
    <col min="15881" max="15881" width="13.25" style="154" customWidth="1"/>
    <col min="15882" max="15882" width="11.25" style="154" customWidth="1"/>
    <col min="15883" max="15883" width="13.375" style="154" customWidth="1"/>
    <col min="15884" max="15884" width="13.5" style="154" customWidth="1"/>
    <col min="15885" max="15885" width="13.75" style="154" customWidth="1"/>
    <col min="15886" max="15886" width="14.25" style="154" customWidth="1"/>
    <col min="15887" max="15887" width="13.75" style="154" customWidth="1"/>
    <col min="15888" max="15888" width="12.25" style="154" customWidth="1"/>
    <col min="15889" max="16128" width="9" style="154"/>
    <col min="16129" max="16129" width="7" style="154" customWidth="1"/>
    <col min="16130" max="16130" width="31.5" style="154" customWidth="1"/>
    <col min="16131" max="16131" width="3" style="154" customWidth="1"/>
    <col min="16132" max="16132" width="14.875" style="154" customWidth="1"/>
    <col min="16133" max="16133" width="15" style="154" customWidth="1"/>
    <col min="16134" max="16134" width="13.625" style="154" customWidth="1"/>
    <col min="16135" max="16135" width="13.25" style="154" customWidth="1"/>
    <col min="16136" max="16136" width="13.375" style="154" customWidth="1"/>
    <col min="16137" max="16137" width="13.25" style="154" customWidth="1"/>
    <col min="16138" max="16138" width="11.25" style="154" customWidth="1"/>
    <col min="16139" max="16139" width="13.375" style="154" customWidth="1"/>
    <col min="16140" max="16140" width="13.5" style="154" customWidth="1"/>
    <col min="16141" max="16141" width="13.75" style="154" customWidth="1"/>
    <col min="16142" max="16142" width="14.25" style="154" customWidth="1"/>
    <col min="16143" max="16143" width="13.75" style="154" customWidth="1"/>
    <col min="16144" max="16144" width="12.25" style="154" customWidth="1"/>
    <col min="16145" max="16384" width="9" style="154"/>
  </cols>
  <sheetData>
    <row r="1" spans="1:256">
      <c r="M1" s="155" t="s">
        <v>135</v>
      </c>
      <c r="N1" s="155"/>
    </row>
    <row r="2" spans="1:256">
      <c r="M2" s="155" t="s">
        <v>536</v>
      </c>
      <c r="N2" s="155"/>
    </row>
    <row r="3" spans="1:256">
      <c r="D3" s="42"/>
      <c r="E3" s="42"/>
      <c r="F3" s="42"/>
      <c r="G3" s="42"/>
      <c r="H3" s="42"/>
      <c r="I3" s="42"/>
      <c r="J3" s="42"/>
      <c r="K3" s="42"/>
      <c r="L3" s="42"/>
      <c r="M3" s="155" t="s">
        <v>537</v>
      </c>
      <c r="N3" s="155"/>
      <c r="O3" s="42"/>
    </row>
    <row r="4" spans="1:256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256" s="156" customFormat="1" ht="27.6" customHeight="1">
      <c r="A5" s="830" t="s">
        <v>136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</row>
    <row r="6" spans="1:256">
      <c r="O6" s="153" t="s">
        <v>35</v>
      </c>
    </row>
    <row r="7" spans="1:256">
      <c r="A7" s="831" t="s">
        <v>137</v>
      </c>
      <c r="B7" s="831" t="s">
        <v>37</v>
      </c>
      <c r="C7" s="832" t="s">
        <v>93</v>
      </c>
      <c r="D7" s="835" t="s">
        <v>38</v>
      </c>
      <c r="E7" s="836" t="s">
        <v>138</v>
      </c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6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256">
      <c r="A8" s="831"/>
      <c r="B8" s="831"/>
      <c r="C8" s="833"/>
      <c r="D8" s="835"/>
      <c r="E8" s="837" t="s">
        <v>139</v>
      </c>
      <c r="F8" s="838" t="s">
        <v>140</v>
      </c>
      <c r="G8" s="838"/>
      <c r="H8" s="838"/>
      <c r="I8" s="838"/>
      <c r="J8" s="838"/>
      <c r="K8" s="838"/>
      <c r="L8" s="838"/>
      <c r="M8" s="837" t="s">
        <v>141</v>
      </c>
      <c r="N8" s="838" t="s">
        <v>140</v>
      </c>
      <c r="O8" s="838"/>
      <c r="P8" s="838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256">
      <c r="A9" s="831"/>
      <c r="B9" s="831"/>
      <c r="C9" s="833"/>
      <c r="D9" s="835"/>
      <c r="E9" s="837"/>
      <c r="F9" s="837" t="s">
        <v>142</v>
      </c>
      <c r="G9" s="838" t="s">
        <v>140</v>
      </c>
      <c r="H9" s="838"/>
      <c r="I9" s="837" t="s">
        <v>143</v>
      </c>
      <c r="J9" s="837" t="s">
        <v>144</v>
      </c>
      <c r="K9" s="837" t="s">
        <v>145</v>
      </c>
      <c r="L9" s="837" t="s">
        <v>146</v>
      </c>
      <c r="M9" s="837"/>
      <c r="N9" s="837" t="s">
        <v>147</v>
      </c>
      <c r="O9" s="45" t="s">
        <v>140</v>
      </c>
      <c r="P9" s="837" t="s">
        <v>148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  <c r="IU9" s="157"/>
      <c r="IV9" s="157"/>
    </row>
    <row r="10" spans="1:256" ht="51">
      <c r="A10" s="831"/>
      <c r="B10" s="831"/>
      <c r="C10" s="834"/>
      <c r="D10" s="835"/>
      <c r="E10" s="837"/>
      <c r="F10" s="837"/>
      <c r="G10" s="45" t="s">
        <v>149</v>
      </c>
      <c r="H10" s="45" t="s">
        <v>150</v>
      </c>
      <c r="I10" s="837"/>
      <c r="J10" s="837"/>
      <c r="K10" s="837"/>
      <c r="L10" s="837"/>
      <c r="M10" s="837"/>
      <c r="N10" s="837"/>
      <c r="O10" s="45" t="s">
        <v>145</v>
      </c>
      <c r="P10" s="83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</row>
    <row r="11" spans="1:256">
      <c r="A11" s="158">
        <v>1</v>
      </c>
      <c r="B11" s="158">
        <v>2</v>
      </c>
      <c r="C11" s="158"/>
      <c r="D11" s="159">
        <v>3</v>
      </c>
      <c r="E11" s="160">
        <v>4</v>
      </c>
      <c r="F11" s="160">
        <v>5</v>
      </c>
      <c r="G11" s="160">
        <v>6</v>
      </c>
      <c r="H11" s="160">
        <v>7</v>
      </c>
      <c r="I11" s="160">
        <v>8</v>
      </c>
      <c r="J11" s="160">
        <v>9</v>
      </c>
      <c r="K11" s="160">
        <v>10</v>
      </c>
      <c r="L11" s="160">
        <v>11</v>
      </c>
      <c r="M11" s="160">
        <v>12</v>
      </c>
      <c r="N11" s="160">
        <v>13</v>
      </c>
      <c r="O11" s="160">
        <v>14</v>
      </c>
      <c r="P11" s="160">
        <v>15</v>
      </c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5.0999999999999996" customHeight="1">
      <c r="A12" s="162"/>
      <c r="B12" s="163"/>
      <c r="C12" s="162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  <c r="IU12" s="166"/>
      <c r="IV12" s="166"/>
    </row>
    <row r="13" spans="1:256" ht="15.75">
      <c r="A13" s="845"/>
      <c r="B13" s="848" t="s">
        <v>151</v>
      </c>
      <c r="C13" s="167" t="s">
        <v>0</v>
      </c>
      <c r="D13" s="168">
        <f t="shared" ref="D13:P14" si="0">D17+D32+D41+D50+D56+D89+D95+D104+D122+D134+D155+D161+D167+D176+D182+D224+D254+D275+D293+D320+D329+D362+D395+D401+D128</f>
        <v>1885126736.4000001</v>
      </c>
      <c r="E13" s="168">
        <f t="shared" si="0"/>
        <v>1038972665.4</v>
      </c>
      <c r="F13" s="168">
        <f t="shared" si="0"/>
        <v>381788606.39999998</v>
      </c>
      <c r="G13" s="168">
        <f t="shared" si="0"/>
        <v>197418295</v>
      </c>
      <c r="H13" s="168">
        <f t="shared" si="0"/>
        <v>184370311.40000001</v>
      </c>
      <c r="I13" s="168">
        <f t="shared" si="0"/>
        <v>375434361</v>
      </c>
      <c r="J13" s="168">
        <f t="shared" si="0"/>
        <v>3461619</v>
      </c>
      <c r="K13" s="168">
        <f t="shared" si="0"/>
        <v>190387433</v>
      </c>
      <c r="L13" s="168">
        <f t="shared" si="0"/>
        <v>87900646</v>
      </c>
      <c r="M13" s="168">
        <f t="shared" si="0"/>
        <v>846154071</v>
      </c>
      <c r="N13" s="168">
        <f t="shared" si="0"/>
        <v>788801699</v>
      </c>
      <c r="O13" s="168">
        <f t="shared" si="0"/>
        <v>395586613</v>
      </c>
      <c r="P13" s="168">
        <f t="shared" si="0"/>
        <v>57352372</v>
      </c>
      <c r="Q13" s="169"/>
      <c r="R13" s="169"/>
      <c r="S13" s="169"/>
      <c r="T13" s="169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5.75">
      <c r="A14" s="846"/>
      <c r="B14" s="849"/>
      <c r="C14" s="167" t="s">
        <v>1</v>
      </c>
      <c r="D14" s="168">
        <f t="shared" si="0"/>
        <v>92418859</v>
      </c>
      <c r="E14" s="168">
        <f t="shared" si="0"/>
        <v>60867294</v>
      </c>
      <c r="F14" s="168">
        <f t="shared" si="0"/>
        <v>5173660</v>
      </c>
      <c r="G14" s="168">
        <f t="shared" si="0"/>
        <v>168377</v>
      </c>
      <c r="H14" s="168">
        <f t="shared" si="0"/>
        <v>5005283</v>
      </c>
      <c r="I14" s="168">
        <f t="shared" si="0"/>
        <v>19449789</v>
      </c>
      <c r="J14" s="168">
        <f t="shared" si="0"/>
        <v>0</v>
      </c>
      <c r="K14" s="168">
        <f t="shared" si="0"/>
        <v>36243845</v>
      </c>
      <c r="L14" s="168">
        <f t="shared" si="0"/>
        <v>0</v>
      </c>
      <c r="M14" s="168">
        <f t="shared" si="0"/>
        <v>31551565</v>
      </c>
      <c r="N14" s="168">
        <f t="shared" si="0"/>
        <v>31551565</v>
      </c>
      <c r="O14" s="168">
        <f t="shared" si="0"/>
        <v>20426852</v>
      </c>
      <c r="P14" s="168">
        <f t="shared" si="0"/>
        <v>0</v>
      </c>
      <c r="Q14" s="169"/>
      <c r="R14" s="169"/>
      <c r="S14" s="169"/>
      <c r="T14" s="169"/>
      <c r="U14" s="169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5.75">
      <c r="A15" s="847"/>
      <c r="B15" s="850"/>
      <c r="C15" s="167" t="s">
        <v>2</v>
      </c>
      <c r="D15" s="168">
        <f t="shared" ref="D15:O15" si="1">D13+D14</f>
        <v>1977545595.4000001</v>
      </c>
      <c r="E15" s="168">
        <f t="shared" si="1"/>
        <v>1099839959.4000001</v>
      </c>
      <c r="F15" s="168">
        <f t="shared" si="1"/>
        <v>386962266.39999998</v>
      </c>
      <c r="G15" s="168">
        <f t="shared" si="1"/>
        <v>197586672</v>
      </c>
      <c r="H15" s="168">
        <f t="shared" si="1"/>
        <v>189375594.40000001</v>
      </c>
      <c r="I15" s="168">
        <f t="shared" si="1"/>
        <v>394884150</v>
      </c>
      <c r="J15" s="168">
        <f t="shared" si="1"/>
        <v>3461619</v>
      </c>
      <c r="K15" s="168">
        <f t="shared" si="1"/>
        <v>226631278</v>
      </c>
      <c r="L15" s="168">
        <f t="shared" si="1"/>
        <v>87900646</v>
      </c>
      <c r="M15" s="168">
        <f t="shared" si="1"/>
        <v>877705636</v>
      </c>
      <c r="N15" s="168">
        <f t="shared" si="1"/>
        <v>820353264</v>
      </c>
      <c r="O15" s="168">
        <f t="shared" si="1"/>
        <v>416013465</v>
      </c>
      <c r="P15" s="168">
        <f>P13+P14</f>
        <v>57352372</v>
      </c>
      <c r="Q15" s="169"/>
      <c r="R15" s="169"/>
      <c r="S15" s="169"/>
      <c r="T15" s="169"/>
      <c r="U15" s="169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5.0999999999999996" customHeight="1">
      <c r="A16" s="171"/>
      <c r="B16" s="172"/>
      <c r="C16" s="173"/>
      <c r="D16" s="174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6"/>
      <c r="R16" s="176"/>
      <c r="S16" s="176"/>
      <c r="T16" s="176"/>
      <c r="U16" s="17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  <c r="IR16" s="166"/>
      <c r="IS16" s="166"/>
      <c r="IT16" s="166"/>
      <c r="IU16" s="166"/>
      <c r="IV16" s="166"/>
    </row>
    <row r="17" spans="1:256" ht="15" hidden="1">
      <c r="A17" s="851" t="s">
        <v>42</v>
      </c>
      <c r="B17" s="854" t="s">
        <v>152</v>
      </c>
      <c r="C17" s="177" t="s">
        <v>0</v>
      </c>
      <c r="D17" s="178">
        <f>D20+D23+D26+D29</f>
        <v>22745802.399999999</v>
      </c>
      <c r="E17" s="179">
        <f>E20+E23+E26+E29</f>
        <v>10601854.4</v>
      </c>
      <c r="F17" s="179">
        <f t="shared" ref="F17:P18" si="2">F20+F23+F26+F29</f>
        <v>1164354.3999999999</v>
      </c>
      <c r="G17" s="179">
        <f t="shared" si="2"/>
        <v>305052</v>
      </c>
      <c r="H17" s="179">
        <f t="shared" si="2"/>
        <v>859302.40000000002</v>
      </c>
      <c r="I17" s="179">
        <f t="shared" si="2"/>
        <v>1592500</v>
      </c>
      <c r="J17" s="179">
        <f t="shared" si="2"/>
        <v>0</v>
      </c>
      <c r="K17" s="179">
        <f t="shared" si="2"/>
        <v>7845000</v>
      </c>
      <c r="L17" s="179">
        <f t="shared" si="2"/>
        <v>0</v>
      </c>
      <c r="M17" s="179">
        <f t="shared" si="2"/>
        <v>12143948</v>
      </c>
      <c r="N17" s="179">
        <f t="shared" si="2"/>
        <v>12143948</v>
      </c>
      <c r="O17" s="179">
        <f t="shared" si="2"/>
        <v>15000</v>
      </c>
      <c r="P17" s="179">
        <f t="shared" si="2"/>
        <v>0</v>
      </c>
      <c r="Q17" s="180"/>
      <c r="R17" s="180"/>
      <c r="S17" s="180"/>
      <c r="T17" s="180"/>
      <c r="U17" s="180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  <c r="IT17" s="181"/>
      <c r="IU17" s="181"/>
      <c r="IV17" s="181"/>
    </row>
    <row r="18" spans="1:256" ht="15" hidden="1">
      <c r="A18" s="852"/>
      <c r="B18" s="855"/>
      <c r="C18" s="177" t="s">
        <v>1</v>
      </c>
      <c r="D18" s="178">
        <f>D21+D24+D27+D30</f>
        <v>0</v>
      </c>
      <c r="E18" s="179">
        <f>E21+E24+E27+E30</f>
        <v>0</v>
      </c>
      <c r="F18" s="179">
        <f t="shared" si="2"/>
        <v>0</v>
      </c>
      <c r="G18" s="179">
        <f t="shared" si="2"/>
        <v>0</v>
      </c>
      <c r="H18" s="179">
        <f t="shared" si="2"/>
        <v>0</v>
      </c>
      <c r="I18" s="179">
        <f t="shared" si="2"/>
        <v>0</v>
      </c>
      <c r="J18" s="179">
        <f t="shared" si="2"/>
        <v>0</v>
      </c>
      <c r="K18" s="179">
        <f t="shared" si="2"/>
        <v>0</v>
      </c>
      <c r="L18" s="179">
        <f t="shared" si="2"/>
        <v>0</v>
      </c>
      <c r="M18" s="179">
        <f t="shared" si="2"/>
        <v>0</v>
      </c>
      <c r="N18" s="179">
        <f t="shared" si="2"/>
        <v>0</v>
      </c>
      <c r="O18" s="179">
        <f t="shared" si="2"/>
        <v>0</v>
      </c>
      <c r="P18" s="179">
        <f t="shared" si="2"/>
        <v>0</v>
      </c>
      <c r="Q18" s="180"/>
      <c r="R18" s="180"/>
      <c r="S18" s="180"/>
      <c r="T18" s="180"/>
      <c r="U18" s="180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  <c r="IT18" s="181"/>
      <c r="IU18" s="181"/>
      <c r="IV18" s="181"/>
    </row>
    <row r="19" spans="1:256" ht="15" hidden="1">
      <c r="A19" s="853"/>
      <c r="B19" s="856"/>
      <c r="C19" s="177" t="s">
        <v>2</v>
      </c>
      <c r="D19" s="178">
        <f>D17+D18</f>
        <v>22745802.399999999</v>
      </c>
      <c r="E19" s="179">
        <f t="shared" ref="E19:P19" si="3">E17+E18</f>
        <v>10601854.4</v>
      </c>
      <c r="F19" s="179">
        <f t="shared" si="3"/>
        <v>1164354.3999999999</v>
      </c>
      <c r="G19" s="179">
        <f t="shared" si="3"/>
        <v>305052</v>
      </c>
      <c r="H19" s="179">
        <f t="shared" si="3"/>
        <v>859302.40000000002</v>
      </c>
      <c r="I19" s="179">
        <f t="shared" si="3"/>
        <v>1592500</v>
      </c>
      <c r="J19" s="179">
        <f t="shared" si="3"/>
        <v>0</v>
      </c>
      <c r="K19" s="179">
        <f t="shared" si="3"/>
        <v>7845000</v>
      </c>
      <c r="L19" s="179">
        <f t="shared" si="3"/>
        <v>0</v>
      </c>
      <c r="M19" s="179">
        <f t="shared" si="3"/>
        <v>12143948</v>
      </c>
      <c r="N19" s="179">
        <f t="shared" si="3"/>
        <v>12143948</v>
      </c>
      <c r="O19" s="179">
        <f t="shared" si="3"/>
        <v>15000</v>
      </c>
      <c r="P19" s="179">
        <f t="shared" si="3"/>
        <v>0</v>
      </c>
      <c r="Q19" s="180"/>
      <c r="R19" s="180"/>
      <c r="S19" s="180"/>
      <c r="T19" s="180"/>
      <c r="U19" s="180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81"/>
      <c r="IV19" s="181"/>
    </row>
    <row r="20" spans="1:256" hidden="1">
      <c r="A20" s="839" t="s">
        <v>153</v>
      </c>
      <c r="B20" s="842" t="s">
        <v>154</v>
      </c>
      <c r="C20" s="182" t="s">
        <v>0</v>
      </c>
      <c r="D20" s="183">
        <f>E20+M20</f>
        <v>1500000</v>
      </c>
      <c r="E20" s="184">
        <f>F20+I20+J20+K20+L20</f>
        <v>1500000</v>
      </c>
      <c r="F20" s="184">
        <f>G20+H20</f>
        <v>0</v>
      </c>
      <c r="G20" s="184">
        <v>0</v>
      </c>
      <c r="H20" s="184">
        <v>0</v>
      </c>
      <c r="I20" s="184">
        <v>1500000</v>
      </c>
      <c r="J20" s="184">
        <v>0</v>
      </c>
      <c r="K20" s="184">
        <v>0</v>
      </c>
      <c r="L20" s="184">
        <v>0</v>
      </c>
      <c r="M20" s="184">
        <f>N20+P20</f>
        <v>0</v>
      </c>
      <c r="N20" s="184">
        <v>0</v>
      </c>
      <c r="O20" s="184">
        <v>0</v>
      </c>
      <c r="P20" s="184">
        <v>0</v>
      </c>
      <c r="Q20" s="185"/>
      <c r="R20" s="185"/>
      <c r="S20" s="185"/>
      <c r="T20" s="185"/>
      <c r="U20" s="185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hidden="1">
      <c r="A21" s="840"/>
      <c r="B21" s="843"/>
      <c r="C21" s="182" t="s">
        <v>1</v>
      </c>
      <c r="D21" s="183">
        <f>E21+M21</f>
        <v>0</v>
      </c>
      <c r="E21" s="184">
        <f>F21+I21+J21+K21+L21</f>
        <v>0</v>
      </c>
      <c r="F21" s="184">
        <f>G21+H21</f>
        <v>0</v>
      </c>
      <c r="G21" s="184"/>
      <c r="H21" s="184"/>
      <c r="I21" s="184"/>
      <c r="J21" s="184"/>
      <c r="K21" s="184"/>
      <c r="L21" s="184"/>
      <c r="M21" s="184">
        <f>N21+P21</f>
        <v>0</v>
      </c>
      <c r="N21" s="184"/>
      <c r="O21" s="184"/>
      <c r="P21" s="184"/>
      <c r="Q21" s="185"/>
      <c r="R21" s="185"/>
      <c r="S21" s="185"/>
      <c r="T21" s="185"/>
      <c r="U21" s="185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hidden="1">
      <c r="A22" s="841"/>
      <c r="B22" s="844"/>
      <c r="C22" s="182" t="s">
        <v>2</v>
      </c>
      <c r="D22" s="183">
        <f>D20+D21</f>
        <v>1500000</v>
      </c>
      <c r="E22" s="184">
        <f t="shared" ref="E22:P22" si="4">E20+E21</f>
        <v>1500000</v>
      </c>
      <c r="F22" s="184">
        <f t="shared" si="4"/>
        <v>0</v>
      </c>
      <c r="G22" s="184">
        <f t="shared" si="4"/>
        <v>0</v>
      </c>
      <c r="H22" s="184">
        <f t="shared" si="4"/>
        <v>0</v>
      </c>
      <c r="I22" s="184">
        <f t="shared" si="4"/>
        <v>1500000</v>
      </c>
      <c r="J22" s="184">
        <f t="shared" si="4"/>
        <v>0</v>
      </c>
      <c r="K22" s="184">
        <f t="shared" si="4"/>
        <v>0</v>
      </c>
      <c r="L22" s="184">
        <f t="shared" si="4"/>
        <v>0</v>
      </c>
      <c r="M22" s="184">
        <f t="shared" si="4"/>
        <v>0</v>
      </c>
      <c r="N22" s="184">
        <f t="shared" si="4"/>
        <v>0</v>
      </c>
      <c r="O22" s="184">
        <f t="shared" si="4"/>
        <v>0</v>
      </c>
      <c r="P22" s="184">
        <f t="shared" si="4"/>
        <v>0</v>
      </c>
      <c r="Q22" s="185"/>
      <c r="R22" s="185"/>
      <c r="S22" s="185"/>
      <c r="T22" s="185"/>
      <c r="U22" s="185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hidden="1">
      <c r="A23" s="839" t="s">
        <v>155</v>
      </c>
      <c r="B23" s="842" t="s">
        <v>156</v>
      </c>
      <c r="C23" s="182" t="s">
        <v>0</v>
      </c>
      <c r="D23" s="183">
        <f>E23+M23</f>
        <v>7875000</v>
      </c>
      <c r="E23" s="184">
        <f>F23+I23+J23+K23+L23</f>
        <v>7857500</v>
      </c>
      <c r="F23" s="184">
        <f>G23+H23</f>
        <v>0</v>
      </c>
      <c r="G23" s="184">
        <v>0</v>
      </c>
      <c r="H23" s="184">
        <v>0</v>
      </c>
      <c r="I23" s="184">
        <v>12500</v>
      </c>
      <c r="J23" s="184">
        <v>0</v>
      </c>
      <c r="K23" s="184">
        <f>5001000-15000+2859000</f>
        <v>7845000</v>
      </c>
      <c r="L23" s="184">
        <v>0</v>
      </c>
      <c r="M23" s="184">
        <f>N23+P23</f>
        <v>17500</v>
      </c>
      <c r="N23" s="184">
        <v>17500</v>
      </c>
      <c r="O23" s="184">
        <f>10000+5000</f>
        <v>15000</v>
      </c>
      <c r="P23" s="184">
        <v>0</v>
      </c>
      <c r="Q23" s="185"/>
      <c r="R23" s="185"/>
      <c r="S23" s="185"/>
      <c r="T23" s="185"/>
      <c r="U23" s="185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hidden="1">
      <c r="A24" s="840"/>
      <c r="B24" s="843"/>
      <c r="C24" s="182" t="s">
        <v>1</v>
      </c>
      <c r="D24" s="183">
        <f>E24+M24</f>
        <v>0</v>
      </c>
      <c r="E24" s="184">
        <f>F24+I24+J24+K24+L24</f>
        <v>0</v>
      </c>
      <c r="F24" s="184">
        <f>G24+H24</f>
        <v>0</v>
      </c>
      <c r="G24" s="184"/>
      <c r="H24" s="184"/>
      <c r="I24" s="184"/>
      <c r="J24" s="184"/>
      <c r="K24" s="184"/>
      <c r="L24" s="184"/>
      <c r="M24" s="184">
        <f>N24+P24</f>
        <v>0</v>
      </c>
      <c r="N24" s="184"/>
      <c r="O24" s="184"/>
      <c r="P24" s="184"/>
      <c r="Q24" s="185"/>
      <c r="R24" s="185"/>
      <c r="S24" s="185"/>
      <c r="T24" s="185"/>
      <c r="U24" s="185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hidden="1">
      <c r="A25" s="841"/>
      <c r="B25" s="844"/>
      <c r="C25" s="182" t="s">
        <v>2</v>
      </c>
      <c r="D25" s="183">
        <f>D23+D24</f>
        <v>7875000</v>
      </c>
      <c r="E25" s="184">
        <f t="shared" ref="E25:P25" si="5">E23+E24</f>
        <v>7857500</v>
      </c>
      <c r="F25" s="184">
        <f t="shared" si="5"/>
        <v>0</v>
      </c>
      <c r="G25" s="184">
        <f t="shared" si="5"/>
        <v>0</v>
      </c>
      <c r="H25" s="184">
        <f t="shared" si="5"/>
        <v>0</v>
      </c>
      <c r="I25" s="184">
        <f t="shared" si="5"/>
        <v>12500</v>
      </c>
      <c r="J25" s="184">
        <f t="shared" si="5"/>
        <v>0</v>
      </c>
      <c r="K25" s="184">
        <f t="shared" si="5"/>
        <v>7845000</v>
      </c>
      <c r="L25" s="184">
        <f t="shared" si="5"/>
        <v>0</v>
      </c>
      <c r="M25" s="184">
        <f t="shared" si="5"/>
        <v>17500</v>
      </c>
      <c r="N25" s="184">
        <f t="shared" si="5"/>
        <v>17500</v>
      </c>
      <c r="O25" s="184">
        <f t="shared" si="5"/>
        <v>15000</v>
      </c>
      <c r="P25" s="184">
        <f t="shared" si="5"/>
        <v>0</v>
      </c>
      <c r="Q25" s="185"/>
      <c r="R25" s="185"/>
      <c r="S25" s="185"/>
      <c r="T25" s="185"/>
      <c r="U25" s="185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hidden="1">
      <c r="A26" s="839" t="s">
        <v>157</v>
      </c>
      <c r="B26" s="842" t="s">
        <v>158</v>
      </c>
      <c r="C26" s="182" t="s">
        <v>0</v>
      </c>
      <c r="D26" s="183">
        <f>E26+M26</f>
        <v>12500000</v>
      </c>
      <c r="E26" s="184">
        <f>F26+I26+J26+K26+L26</f>
        <v>373552</v>
      </c>
      <c r="F26" s="184">
        <f>G26+H26</f>
        <v>373552</v>
      </c>
      <c r="G26" s="184">
        <v>305052</v>
      </c>
      <c r="H26" s="184">
        <v>68500</v>
      </c>
      <c r="I26" s="184">
        <v>0</v>
      </c>
      <c r="J26" s="184">
        <v>0</v>
      </c>
      <c r="K26" s="184">
        <v>0</v>
      </c>
      <c r="L26" s="184">
        <v>0</v>
      </c>
      <c r="M26" s="184">
        <f>N26+P26</f>
        <v>12126448</v>
      </c>
      <c r="N26" s="184">
        <v>12126448</v>
      </c>
      <c r="O26" s="184">
        <v>0</v>
      </c>
      <c r="P26" s="184">
        <v>0</v>
      </c>
      <c r="Q26" s="185"/>
      <c r="R26" s="185"/>
      <c r="S26" s="185"/>
      <c r="T26" s="185"/>
      <c r="U26" s="185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hidden="1">
      <c r="A27" s="840"/>
      <c r="B27" s="843"/>
      <c r="C27" s="182" t="s">
        <v>1</v>
      </c>
      <c r="D27" s="183">
        <f>E27+M27</f>
        <v>0</v>
      </c>
      <c r="E27" s="184">
        <f>F27+I27+J27+K27+L27</f>
        <v>0</v>
      </c>
      <c r="F27" s="184">
        <f>G27+H27</f>
        <v>0</v>
      </c>
      <c r="G27" s="184"/>
      <c r="H27" s="184"/>
      <c r="I27" s="184"/>
      <c r="J27" s="184"/>
      <c r="K27" s="184"/>
      <c r="L27" s="184"/>
      <c r="M27" s="184">
        <f>N27+P27</f>
        <v>0</v>
      </c>
      <c r="N27" s="184"/>
      <c r="O27" s="184"/>
      <c r="P27" s="184"/>
      <c r="Q27" s="185"/>
      <c r="R27" s="185"/>
      <c r="S27" s="185"/>
      <c r="T27" s="185"/>
      <c r="U27" s="185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hidden="1">
      <c r="A28" s="841"/>
      <c r="B28" s="844"/>
      <c r="C28" s="182" t="s">
        <v>2</v>
      </c>
      <c r="D28" s="183">
        <f>D27+D26</f>
        <v>12500000</v>
      </c>
      <c r="E28" s="184">
        <f t="shared" ref="E28:P28" si="6">E27+E26</f>
        <v>373552</v>
      </c>
      <c r="F28" s="184">
        <f t="shared" si="6"/>
        <v>373552</v>
      </c>
      <c r="G28" s="184">
        <f t="shared" si="6"/>
        <v>305052</v>
      </c>
      <c r="H28" s="184">
        <f t="shared" si="6"/>
        <v>68500</v>
      </c>
      <c r="I28" s="184">
        <f t="shared" si="6"/>
        <v>0</v>
      </c>
      <c r="J28" s="184">
        <f t="shared" si="6"/>
        <v>0</v>
      </c>
      <c r="K28" s="184">
        <f t="shared" si="6"/>
        <v>0</v>
      </c>
      <c r="L28" s="184">
        <f t="shared" si="6"/>
        <v>0</v>
      </c>
      <c r="M28" s="184">
        <f t="shared" si="6"/>
        <v>12126448</v>
      </c>
      <c r="N28" s="184">
        <f t="shared" si="6"/>
        <v>12126448</v>
      </c>
      <c r="O28" s="184">
        <f t="shared" si="6"/>
        <v>0</v>
      </c>
      <c r="P28" s="184">
        <f t="shared" si="6"/>
        <v>0</v>
      </c>
      <c r="Q28" s="185"/>
      <c r="R28" s="185"/>
      <c r="S28" s="185"/>
      <c r="T28" s="185"/>
      <c r="U28" s="185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hidden="1">
      <c r="A29" s="839" t="s">
        <v>159</v>
      </c>
      <c r="B29" s="842" t="s">
        <v>95</v>
      </c>
      <c r="C29" s="182" t="s">
        <v>0</v>
      </c>
      <c r="D29" s="183">
        <f>E29+M29</f>
        <v>870802.4</v>
      </c>
      <c r="E29" s="184">
        <f>F29+I29+J29+K29+L29</f>
        <v>870802.4</v>
      </c>
      <c r="F29" s="184">
        <f>G29+H29</f>
        <v>790802.4</v>
      </c>
      <c r="G29" s="184">
        <v>0</v>
      </c>
      <c r="H29" s="184">
        <v>790802.4</v>
      </c>
      <c r="I29" s="184">
        <v>80000</v>
      </c>
      <c r="J29" s="184">
        <v>0</v>
      </c>
      <c r="K29" s="184">
        <v>0</v>
      </c>
      <c r="L29" s="184">
        <v>0</v>
      </c>
      <c r="M29" s="184">
        <f>N29+P29</f>
        <v>0</v>
      </c>
      <c r="N29" s="184"/>
      <c r="O29" s="184"/>
      <c r="P29" s="184">
        <v>0</v>
      </c>
      <c r="Q29" s="185"/>
      <c r="R29" s="185"/>
      <c r="S29" s="185"/>
      <c r="T29" s="185"/>
      <c r="U29" s="185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hidden="1">
      <c r="A30" s="840"/>
      <c r="B30" s="843"/>
      <c r="C30" s="182" t="s">
        <v>1</v>
      </c>
      <c r="D30" s="183">
        <f>E30+M30</f>
        <v>0</v>
      </c>
      <c r="E30" s="184">
        <f>F30+I30+J30+K30+L30</f>
        <v>0</v>
      </c>
      <c r="F30" s="184">
        <f>G30+H30</f>
        <v>0</v>
      </c>
      <c r="G30" s="184"/>
      <c r="H30" s="184"/>
      <c r="I30" s="184"/>
      <c r="J30" s="184"/>
      <c r="K30" s="184"/>
      <c r="L30" s="184"/>
      <c r="M30" s="184">
        <f>N30+P30</f>
        <v>0</v>
      </c>
      <c r="N30" s="184"/>
      <c r="O30" s="184"/>
      <c r="P30" s="184"/>
      <c r="Q30" s="185"/>
      <c r="R30" s="185"/>
      <c r="S30" s="185"/>
      <c r="T30" s="185"/>
      <c r="U30" s="185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hidden="1">
      <c r="A31" s="841"/>
      <c r="B31" s="844"/>
      <c r="C31" s="182" t="s">
        <v>2</v>
      </c>
      <c r="D31" s="183">
        <f>D29+D30</f>
        <v>870802.4</v>
      </c>
      <c r="E31" s="184">
        <f t="shared" ref="E31:P31" si="7">E29+E30</f>
        <v>870802.4</v>
      </c>
      <c r="F31" s="184">
        <f t="shared" si="7"/>
        <v>790802.4</v>
      </c>
      <c r="G31" s="184">
        <f t="shared" si="7"/>
        <v>0</v>
      </c>
      <c r="H31" s="184">
        <f t="shared" si="7"/>
        <v>790802.4</v>
      </c>
      <c r="I31" s="184">
        <f t="shared" si="7"/>
        <v>80000</v>
      </c>
      <c r="J31" s="184">
        <f t="shared" si="7"/>
        <v>0</v>
      </c>
      <c r="K31" s="184">
        <f t="shared" si="7"/>
        <v>0</v>
      </c>
      <c r="L31" s="184">
        <f t="shared" si="7"/>
        <v>0</v>
      </c>
      <c r="M31" s="184">
        <f t="shared" si="7"/>
        <v>0</v>
      </c>
      <c r="N31" s="184">
        <f t="shared" si="7"/>
        <v>0</v>
      </c>
      <c r="O31" s="184">
        <f t="shared" si="7"/>
        <v>0</v>
      </c>
      <c r="P31" s="184">
        <f t="shared" si="7"/>
        <v>0</v>
      </c>
      <c r="Q31" s="185"/>
      <c r="R31" s="185"/>
      <c r="S31" s="185"/>
      <c r="T31" s="185"/>
      <c r="U31" s="185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  <c r="ID31" s="186"/>
      <c r="IE31" s="186"/>
      <c r="IF31" s="186"/>
      <c r="IG31" s="186"/>
      <c r="IH31" s="186"/>
      <c r="II31" s="186"/>
      <c r="IJ31" s="186"/>
      <c r="IK31" s="186"/>
      <c r="IL31" s="186"/>
      <c r="IM31" s="186"/>
      <c r="IN31" s="186"/>
      <c r="IO31" s="186"/>
      <c r="IP31" s="186"/>
      <c r="IQ31" s="186"/>
      <c r="IR31" s="186"/>
      <c r="IS31" s="186"/>
      <c r="IT31" s="186"/>
      <c r="IU31" s="186"/>
      <c r="IV31" s="186"/>
    </row>
    <row r="32" spans="1:256" ht="15" hidden="1">
      <c r="A32" s="851" t="s">
        <v>43</v>
      </c>
      <c r="B32" s="854" t="s">
        <v>44</v>
      </c>
      <c r="C32" s="177" t="s">
        <v>0</v>
      </c>
      <c r="D32" s="187">
        <f>D35+D38</f>
        <v>466000</v>
      </c>
      <c r="E32" s="188">
        <f>E35+E38</f>
        <v>466000</v>
      </c>
      <c r="F32" s="188">
        <f t="shared" ref="F32:P33" si="8">F35+F38</f>
        <v>258000</v>
      </c>
      <c r="G32" s="188">
        <f t="shared" si="8"/>
        <v>228000</v>
      </c>
      <c r="H32" s="188">
        <f t="shared" si="8"/>
        <v>30000</v>
      </c>
      <c r="I32" s="188">
        <f t="shared" si="8"/>
        <v>8000</v>
      </c>
      <c r="J32" s="188">
        <f t="shared" si="8"/>
        <v>0</v>
      </c>
      <c r="K32" s="188">
        <f t="shared" si="8"/>
        <v>200000</v>
      </c>
      <c r="L32" s="188">
        <f t="shared" si="8"/>
        <v>0</v>
      </c>
      <c r="M32" s="188">
        <f t="shared" si="8"/>
        <v>0</v>
      </c>
      <c r="N32" s="188">
        <f t="shared" si="8"/>
        <v>0</v>
      </c>
      <c r="O32" s="188">
        <f t="shared" si="8"/>
        <v>0</v>
      </c>
      <c r="P32" s="188">
        <f t="shared" si="8"/>
        <v>0</v>
      </c>
      <c r="Q32" s="189"/>
      <c r="R32" s="189"/>
      <c r="S32" s="189"/>
      <c r="T32" s="189"/>
      <c r="U32" s="189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190"/>
      <c r="GD32" s="190"/>
      <c r="GE32" s="190"/>
      <c r="GF32" s="190"/>
      <c r="GG32" s="190"/>
      <c r="GH32" s="190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0"/>
      <c r="IF32" s="190"/>
      <c r="IG32" s="190"/>
      <c r="IH32" s="190"/>
      <c r="II32" s="190"/>
      <c r="IJ32" s="190"/>
      <c r="IK32" s="190"/>
      <c r="IL32" s="190"/>
      <c r="IM32" s="190"/>
      <c r="IN32" s="190"/>
      <c r="IO32" s="190"/>
      <c r="IP32" s="190"/>
      <c r="IQ32" s="190"/>
      <c r="IR32" s="190"/>
      <c r="IS32" s="190"/>
      <c r="IT32" s="190"/>
      <c r="IU32" s="190"/>
      <c r="IV32" s="190"/>
    </row>
    <row r="33" spans="1:256" ht="15" hidden="1">
      <c r="A33" s="852"/>
      <c r="B33" s="855"/>
      <c r="C33" s="177" t="s">
        <v>1</v>
      </c>
      <c r="D33" s="187">
        <f>D36+D39</f>
        <v>0</v>
      </c>
      <c r="E33" s="188">
        <f>E36+E39</f>
        <v>0</v>
      </c>
      <c r="F33" s="188">
        <f t="shared" si="8"/>
        <v>0</v>
      </c>
      <c r="G33" s="188">
        <f t="shared" si="8"/>
        <v>0</v>
      </c>
      <c r="H33" s="188">
        <f t="shared" si="8"/>
        <v>0</v>
      </c>
      <c r="I33" s="188">
        <f t="shared" si="8"/>
        <v>0</v>
      </c>
      <c r="J33" s="188">
        <f t="shared" si="8"/>
        <v>0</v>
      </c>
      <c r="K33" s="188">
        <f t="shared" si="8"/>
        <v>0</v>
      </c>
      <c r="L33" s="188">
        <f t="shared" si="8"/>
        <v>0</v>
      </c>
      <c r="M33" s="188">
        <f t="shared" si="8"/>
        <v>0</v>
      </c>
      <c r="N33" s="188">
        <f t="shared" si="8"/>
        <v>0</v>
      </c>
      <c r="O33" s="188">
        <f t="shared" si="8"/>
        <v>0</v>
      </c>
      <c r="P33" s="188">
        <f t="shared" si="8"/>
        <v>0</v>
      </c>
      <c r="Q33" s="189"/>
      <c r="R33" s="189"/>
      <c r="S33" s="189"/>
      <c r="T33" s="189"/>
      <c r="U33" s="189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190"/>
      <c r="GD33" s="190"/>
      <c r="GE33" s="190"/>
      <c r="GF33" s="190"/>
      <c r="GG33" s="190"/>
      <c r="GH33" s="190"/>
      <c r="GI33" s="190"/>
      <c r="GJ33" s="190"/>
      <c r="GK33" s="190"/>
      <c r="GL33" s="190"/>
      <c r="GM33" s="190"/>
      <c r="GN33" s="190"/>
      <c r="GO33" s="190"/>
      <c r="GP33" s="190"/>
      <c r="GQ33" s="190"/>
      <c r="GR33" s="190"/>
      <c r="GS33" s="190"/>
      <c r="GT33" s="190"/>
      <c r="GU33" s="190"/>
      <c r="GV33" s="190"/>
      <c r="GW33" s="190"/>
      <c r="GX33" s="190"/>
      <c r="GY33" s="190"/>
      <c r="GZ33" s="190"/>
      <c r="HA33" s="190"/>
      <c r="HB33" s="190"/>
      <c r="HC33" s="190"/>
      <c r="HD33" s="190"/>
      <c r="HE33" s="190"/>
      <c r="HF33" s="190"/>
      <c r="HG33" s="190"/>
      <c r="HH33" s="190"/>
      <c r="HI33" s="190"/>
      <c r="HJ33" s="190"/>
      <c r="HK33" s="190"/>
      <c r="HL33" s="190"/>
      <c r="HM33" s="190"/>
      <c r="HN33" s="190"/>
      <c r="HO33" s="190"/>
      <c r="HP33" s="190"/>
      <c r="HQ33" s="190"/>
      <c r="HR33" s="190"/>
      <c r="HS33" s="190"/>
      <c r="HT33" s="190"/>
      <c r="HU33" s="190"/>
      <c r="HV33" s="190"/>
      <c r="HW33" s="190"/>
      <c r="HX33" s="190"/>
      <c r="HY33" s="190"/>
      <c r="HZ33" s="190"/>
      <c r="IA33" s="190"/>
      <c r="IB33" s="190"/>
      <c r="IC33" s="190"/>
      <c r="ID33" s="190"/>
      <c r="IE33" s="190"/>
      <c r="IF33" s="190"/>
      <c r="IG33" s="190"/>
      <c r="IH33" s="190"/>
      <c r="II33" s="190"/>
      <c r="IJ33" s="190"/>
      <c r="IK33" s="190"/>
      <c r="IL33" s="190"/>
      <c r="IM33" s="190"/>
      <c r="IN33" s="190"/>
      <c r="IO33" s="190"/>
      <c r="IP33" s="190"/>
      <c r="IQ33" s="190"/>
      <c r="IR33" s="190"/>
      <c r="IS33" s="190"/>
      <c r="IT33" s="190"/>
      <c r="IU33" s="190"/>
      <c r="IV33" s="190"/>
    </row>
    <row r="34" spans="1:256" ht="15" hidden="1">
      <c r="A34" s="853"/>
      <c r="B34" s="856"/>
      <c r="C34" s="177" t="s">
        <v>2</v>
      </c>
      <c r="D34" s="187">
        <f>D32+D33</f>
        <v>466000</v>
      </c>
      <c r="E34" s="188">
        <f t="shared" ref="E34:P34" si="9">E32+E33</f>
        <v>466000</v>
      </c>
      <c r="F34" s="188">
        <f t="shared" si="9"/>
        <v>258000</v>
      </c>
      <c r="G34" s="188">
        <f t="shared" si="9"/>
        <v>228000</v>
      </c>
      <c r="H34" s="188">
        <f t="shared" si="9"/>
        <v>30000</v>
      </c>
      <c r="I34" s="188">
        <f t="shared" si="9"/>
        <v>8000</v>
      </c>
      <c r="J34" s="188">
        <f t="shared" si="9"/>
        <v>0</v>
      </c>
      <c r="K34" s="188">
        <f t="shared" si="9"/>
        <v>200000</v>
      </c>
      <c r="L34" s="188">
        <f t="shared" si="9"/>
        <v>0</v>
      </c>
      <c r="M34" s="188">
        <f t="shared" si="9"/>
        <v>0</v>
      </c>
      <c r="N34" s="188">
        <f t="shared" si="9"/>
        <v>0</v>
      </c>
      <c r="O34" s="188">
        <f t="shared" si="9"/>
        <v>0</v>
      </c>
      <c r="P34" s="188">
        <f t="shared" si="9"/>
        <v>0</v>
      </c>
      <c r="Q34" s="189"/>
      <c r="R34" s="189"/>
      <c r="S34" s="189"/>
      <c r="T34" s="189"/>
      <c r="U34" s="189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190"/>
      <c r="GD34" s="190"/>
      <c r="GE34" s="190"/>
      <c r="GF34" s="190"/>
      <c r="GG34" s="190"/>
      <c r="GH34" s="190"/>
      <c r="GI34" s="190"/>
      <c r="GJ34" s="190"/>
      <c r="GK34" s="190"/>
      <c r="GL34" s="190"/>
      <c r="GM34" s="190"/>
      <c r="GN34" s="190"/>
      <c r="GO34" s="190"/>
      <c r="GP34" s="190"/>
      <c r="GQ34" s="190"/>
      <c r="GR34" s="190"/>
      <c r="GS34" s="190"/>
      <c r="GT34" s="190"/>
      <c r="GU34" s="190"/>
      <c r="GV34" s="190"/>
      <c r="GW34" s="190"/>
      <c r="GX34" s="190"/>
      <c r="GY34" s="190"/>
      <c r="GZ34" s="190"/>
      <c r="HA34" s="190"/>
      <c r="HB34" s="190"/>
      <c r="HC34" s="190"/>
      <c r="HD34" s="190"/>
      <c r="HE34" s="190"/>
      <c r="HF34" s="190"/>
      <c r="HG34" s="190"/>
      <c r="HH34" s="190"/>
      <c r="HI34" s="190"/>
      <c r="HJ34" s="190"/>
      <c r="HK34" s="190"/>
      <c r="HL34" s="190"/>
      <c r="HM34" s="190"/>
      <c r="HN34" s="190"/>
      <c r="HO34" s="190"/>
      <c r="HP34" s="190"/>
      <c r="HQ34" s="190"/>
      <c r="HR34" s="190"/>
      <c r="HS34" s="190"/>
      <c r="HT34" s="190"/>
      <c r="HU34" s="190"/>
      <c r="HV34" s="190"/>
      <c r="HW34" s="190"/>
      <c r="HX34" s="190"/>
      <c r="HY34" s="190"/>
      <c r="HZ34" s="190"/>
      <c r="IA34" s="190"/>
      <c r="IB34" s="190"/>
      <c r="IC34" s="190"/>
      <c r="ID34" s="190"/>
      <c r="IE34" s="190"/>
      <c r="IF34" s="190"/>
      <c r="IG34" s="190"/>
      <c r="IH34" s="190"/>
      <c r="II34" s="190"/>
      <c r="IJ34" s="190"/>
      <c r="IK34" s="190"/>
      <c r="IL34" s="190"/>
      <c r="IM34" s="190"/>
      <c r="IN34" s="190"/>
      <c r="IO34" s="190"/>
      <c r="IP34" s="190"/>
      <c r="IQ34" s="190"/>
      <c r="IR34" s="190"/>
      <c r="IS34" s="190"/>
      <c r="IT34" s="190"/>
      <c r="IU34" s="190"/>
      <c r="IV34" s="190"/>
    </row>
    <row r="35" spans="1:256" hidden="1">
      <c r="A35" s="839" t="s">
        <v>160</v>
      </c>
      <c r="B35" s="842" t="s">
        <v>161</v>
      </c>
      <c r="C35" s="173" t="s">
        <v>0</v>
      </c>
      <c r="D35" s="174">
        <f>E35+M35</f>
        <v>388000</v>
      </c>
      <c r="E35" s="175">
        <f>F35+I35+J35+K35+L35</f>
        <v>388000</v>
      </c>
      <c r="F35" s="175">
        <f>G35+H35</f>
        <v>180000</v>
      </c>
      <c r="G35" s="175">
        <v>150000</v>
      </c>
      <c r="H35" s="175">
        <v>30000</v>
      </c>
      <c r="I35" s="175">
        <v>8000</v>
      </c>
      <c r="J35" s="175">
        <v>0</v>
      </c>
      <c r="K35" s="175">
        <f>150000+50000</f>
        <v>200000</v>
      </c>
      <c r="L35" s="175">
        <v>0</v>
      </c>
      <c r="M35" s="175">
        <f>N35+P35</f>
        <v>0</v>
      </c>
      <c r="N35" s="175">
        <v>0</v>
      </c>
      <c r="O35" s="175">
        <v>0</v>
      </c>
      <c r="P35" s="175">
        <v>0</v>
      </c>
      <c r="Q35" s="176"/>
      <c r="R35" s="176"/>
      <c r="S35" s="176"/>
      <c r="T35" s="176"/>
      <c r="U35" s="17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  <c r="IB35" s="166"/>
      <c r="IC35" s="166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166"/>
      <c r="IV35" s="166"/>
    </row>
    <row r="36" spans="1:256" hidden="1">
      <c r="A36" s="840"/>
      <c r="B36" s="843"/>
      <c r="C36" s="173" t="s">
        <v>1</v>
      </c>
      <c r="D36" s="174">
        <f>E36+M36</f>
        <v>0</v>
      </c>
      <c r="E36" s="175">
        <f>F36+I36+J36+K36+L36</f>
        <v>0</v>
      </c>
      <c r="F36" s="175">
        <f>G36+H36</f>
        <v>0</v>
      </c>
      <c r="G36" s="175"/>
      <c r="H36" s="175"/>
      <c r="I36" s="175"/>
      <c r="J36" s="175"/>
      <c r="K36" s="175"/>
      <c r="L36" s="175"/>
      <c r="M36" s="175">
        <f>N36+P36</f>
        <v>0</v>
      </c>
      <c r="N36" s="175"/>
      <c r="O36" s="175"/>
      <c r="P36" s="175"/>
      <c r="Q36" s="176"/>
      <c r="R36" s="176"/>
      <c r="S36" s="176"/>
      <c r="T36" s="176"/>
      <c r="U36" s="17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  <c r="IB36" s="166"/>
      <c r="IC36" s="166"/>
      <c r="ID36" s="166"/>
      <c r="IE36" s="166"/>
      <c r="IF36" s="166"/>
      <c r="IG36" s="166"/>
      <c r="IH36" s="166"/>
      <c r="II36" s="166"/>
      <c r="IJ36" s="166"/>
      <c r="IK36" s="166"/>
      <c r="IL36" s="166"/>
      <c r="IM36" s="166"/>
      <c r="IN36" s="166"/>
      <c r="IO36" s="166"/>
      <c r="IP36" s="166"/>
      <c r="IQ36" s="166"/>
      <c r="IR36" s="166"/>
      <c r="IS36" s="166"/>
      <c r="IT36" s="166"/>
      <c r="IU36" s="166"/>
      <c r="IV36" s="166"/>
    </row>
    <row r="37" spans="1:256" hidden="1">
      <c r="A37" s="841"/>
      <c r="B37" s="844"/>
      <c r="C37" s="173" t="s">
        <v>2</v>
      </c>
      <c r="D37" s="174">
        <f>D35+D36</f>
        <v>388000</v>
      </c>
      <c r="E37" s="175">
        <f t="shared" ref="E37:P37" si="10">E35+E36</f>
        <v>388000</v>
      </c>
      <c r="F37" s="175">
        <f t="shared" si="10"/>
        <v>180000</v>
      </c>
      <c r="G37" s="175">
        <f t="shared" si="10"/>
        <v>150000</v>
      </c>
      <c r="H37" s="175">
        <f t="shared" si="10"/>
        <v>30000</v>
      </c>
      <c r="I37" s="175">
        <f t="shared" si="10"/>
        <v>8000</v>
      </c>
      <c r="J37" s="175">
        <f t="shared" si="10"/>
        <v>0</v>
      </c>
      <c r="K37" s="175">
        <f t="shared" si="10"/>
        <v>200000</v>
      </c>
      <c r="L37" s="175">
        <f t="shared" si="10"/>
        <v>0</v>
      </c>
      <c r="M37" s="175">
        <f t="shared" si="10"/>
        <v>0</v>
      </c>
      <c r="N37" s="175">
        <f t="shared" si="10"/>
        <v>0</v>
      </c>
      <c r="O37" s="175">
        <f t="shared" si="10"/>
        <v>0</v>
      </c>
      <c r="P37" s="175">
        <f t="shared" si="10"/>
        <v>0</v>
      </c>
      <c r="Q37" s="176"/>
      <c r="R37" s="176"/>
      <c r="S37" s="176"/>
      <c r="T37" s="176"/>
      <c r="U37" s="17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  <c r="IQ37" s="166"/>
      <c r="IR37" s="166"/>
      <c r="IS37" s="166"/>
      <c r="IT37" s="166"/>
      <c r="IU37" s="166"/>
      <c r="IV37" s="166"/>
    </row>
    <row r="38" spans="1:256" hidden="1">
      <c r="A38" s="857" t="s">
        <v>162</v>
      </c>
      <c r="B38" s="842" t="s">
        <v>95</v>
      </c>
      <c r="C38" s="182" t="s">
        <v>0</v>
      </c>
      <c r="D38" s="183">
        <f>E38+M38</f>
        <v>78000</v>
      </c>
      <c r="E38" s="184">
        <f>F38+I38+J38+K38+L38</f>
        <v>78000</v>
      </c>
      <c r="F38" s="184">
        <f>G38+H38</f>
        <v>78000</v>
      </c>
      <c r="G38" s="184">
        <v>78000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f>N38+P38</f>
        <v>0</v>
      </c>
      <c r="N38" s="184">
        <v>0</v>
      </c>
      <c r="O38" s="184">
        <v>0</v>
      </c>
      <c r="P38" s="184">
        <v>0</v>
      </c>
      <c r="Q38" s="185"/>
      <c r="R38" s="185"/>
      <c r="S38" s="185"/>
      <c r="T38" s="185"/>
      <c r="U38" s="185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  <c r="IL38" s="186"/>
      <c r="IM38" s="186"/>
      <c r="IN38" s="186"/>
      <c r="IO38" s="186"/>
      <c r="IP38" s="186"/>
      <c r="IQ38" s="186"/>
      <c r="IR38" s="186"/>
      <c r="IS38" s="186"/>
      <c r="IT38" s="186"/>
      <c r="IU38" s="186"/>
      <c r="IV38" s="186"/>
    </row>
    <row r="39" spans="1:256" hidden="1">
      <c r="A39" s="858"/>
      <c r="B39" s="843"/>
      <c r="C39" s="182" t="s">
        <v>1</v>
      </c>
      <c r="D39" s="183">
        <f>E39+M39</f>
        <v>0</v>
      </c>
      <c r="E39" s="184">
        <f>F39+I39+J39+K39+L39</f>
        <v>0</v>
      </c>
      <c r="F39" s="184">
        <f>G39+H39</f>
        <v>0</v>
      </c>
      <c r="G39" s="184"/>
      <c r="H39" s="184"/>
      <c r="I39" s="184"/>
      <c r="J39" s="184"/>
      <c r="K39" s="184"/>
      <c r="L39" s="184"/>
      <c r="M39" s="184">
        <f>N39+P39</f>
        <v>0</v>
      </c>
      <c r="N39" s="184"/>
      <c r="O39" s="184"/>
      <c r="P39" s="184"/>
      <c r="Q39" s="185"/>
      <c r="R39" s="185"/>
      <c r="S39" s="185"/>
      <c r="T39" s="185"/>
      <c r="U39" s="185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  <c r="IL39" s="186"/>
      <c r="IM39" s="186"/>
      <c r="IN39" s="186"/>
      <c r="IO39" s="186"/>
      <c r="IP39" s="186"/>
      <c r="IQ39" s="186"/>
      <c r="IR39" s="186"/>
      <c r="IS39" s="186"/>
      <c r="IT39" s="186"/>
      <c r="IU39" s="186"/>
      <c r="IV39" s="186"/>
    </row>
    <row r="40" spans="1:256" hidden="1">
      <c r="A40" s="859"/>
      <c r="B40" s="844"/>
      <c r="C40" s="182" t="s">
        <v>2</v>
      </c>
      <c r="D40" s="183">
        <f>D38+D39</f>
        <v>78000</v>
      </c>
      <c r="E40" s="184">
        <f t="shared" ref="E40:P40" si="11">E38+E39</f>
        <v>78000</v>
      </c>
      <c r="F40" s="184">
        <f t="shared" si="11"/>
        <v>78000</v>
      </c>
      <c r="G40" s="184">
        <f t="shared" si="11"/>
        <v>78000</v>
      </c>
      <c r="H40" s="184">
        <f t="shared" si="11"/>
        <v>0</v>
      </c>
      <c r="I40" s="184">
        <f t="shared" si="11"/>
        <v>0</v>
      </c>
      <c r="J40" s="184">
        <f t="shared" si="11"/>
        <v>0</v>
      </c>
      <c r="K40" s="184">
        <f t="shared" si="11"/>
        <v>0</v>
      </c>
      <c r="L40" s="184">
        <f t="shared" si="11"/>
        <v>0</v>
      </c>
      <c r="M40" s="184">
        <f t="shared" si="11"/>
        <v>0</v>
      </c>
      <c r="N40" s="184">
        <f t="shared" si="11"/>
        <v>0</v>
      </c>
      <c r="O40" s="184">
        <f t="shared" si="11"/>
        <v>0</v>
      </c>
      <c r="P40" s="184">
        <f t="shared" si="11"/>
        <v>0</v>
      </c>
      <c r="Q40" s="185"/>
      <c r="R40" s="185"/>
      <c r="S40" s="185"/>
      <c r="T40" s="185"/>
      <c r="U40" s="185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  <c r="IL40" s="186"/>
      <c r="IM40" s="186"/>
      <c r="IN40" s="186"/>
      <c r="IO40" s="186"/>
      <c r="IP40" s="186"/>
      <c r="IQ40" s="186"/>
      <c r="IR40" s="186"/>
      <c r="IS40" s="186"/>
      <c r="IT40" s="186"/>
      <c r="IU40" s="186"/>
      <c r="IV40" s="186"/>
    </row>
    <row r="41" spans="1:256" ht="15" hidden="1">
      <c r="A41" s="851" t="s">
        <v>80</v>
      </c>
      <c r="B41" s="854" t="s">
        <v>81</v>
      </c>
      <c r="C41" s="177" t="s">
        <v>0</v>
      </c>
      <c r="D41" s="178">
        <f>D44+D47</f>
        <v>14164710</v>
      </c>
      <c r="E41" s="179">
        <f t="shared" ref="E41:P42" si="12">E44+E47</f>
        <v>14164710</v>
      </c>
      <c r="F41" s="179">
        <f t="shared" si="12"/>
        <v>20000</v>
      </c>
      <c r="G41" s="179">
        <f t="shared" si="12"/>
        <v>5000</v>
      </c>
      <c r="H41" s="179">
        <f t="shared" si="12"/>
        <v>15000</v>
      </c>
      <c r="I41" s="179">
        <f t="shared" si="12"/>
        <v>0</v>
      </c>
      <c r="J41" s="179">
        <f t="shared" si="12"/>
        <v>0</v>
      </c>
      <c r="K41" s="179">
        <f t="shared" si="12"/>
        <v>14144710</v>
      </c>
      <c r="L41" s="179">
        <f t="shared" si="12"/>
        <v>0</v>
      </c>
      <c r="M41" s="179">
        <f t="shared" si="12"/>
        <v>0</v>
      </c>
      <c r="N41" s="179">
        <f t="shared" si="12"/>
        <v>0</v>
      </c>
      <c r="O41" s="179">
        <f t="shared" si="12"/>
        <v>0</v>
      </c>
      <c r="P41" s="179">
        <f t="shared" si="12"/>
        <v>0</v>
      </c>
      <c r="Q41" s="191"/>
      <c r="R41" s="191"/>
      <c r="S41" s="191"/>
      <c r="T41" s="191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ht="15" hidden="1">
      <c r="A42" s="852"/>
      <c r="B42" s="855"/>
      <c r="C42" s="177" t="s">
        <v>1</v>
      </c>
      <c r="D42" s="178">
        <f>D45+D48</f>
        <v>0</v>
      </c>
      <c r="E42" s="179">
        <f t="shared" si="12"/>
        <v>0</v>
      </c>
      <c r="F42" s="179">
        <f t="shared" si="12"/>
        <v>0</v>
      </c>
      <c r="G42" s="179">
        <f t="shared" si="12"/>
        <v>0</v>
      </c>
      <c r="H42" s="179">
        <f t="shared" si="12"/>
        <v>0</v>
      </c>
      <c r="I42" s="179">
        <f t="shared" si="12"/>
        <v>0</v>
      </c>
      <c r="J42" s="179">
        <f t="shared" si="12"/>
        <v>0</v>
      </c>
      <c r="K42" s="179">
        <f t="shared" si="12"/>
        <v>0</v>
      </c>
      <c r="L42" s="179">
        <f t="shared" si="12"/>
        <v>0</v>
      </c>
      <c r="M42" s="179">
        <f t="shared" si="12"/>
        <v>0</v>
      </c>
      <c r="N42" s="179">
        <f t="shared" si="12"/>
        <v>0</v>
      </c>
      <c r="O42" s="179">
        <f t="shared" si="12"/>
        <v>0</v>
      </c>
      <c r="P42" s="179">
        <f t="shared" si="12"/>
        <v>0</v>
      </c>
      <c r="Q42" s="191"/>
      <c r="R42" s="191"/>
      <c r="S42" s="191"/>
      <c r="T42" s="191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ht="15" hidden="1">
      <c r="A43" s="853"/>
      <c r="B43" s="856"/>
      <c r="C43" s="177" t="s">
        <v>2</v>
      </c>
      <c r="D43" s="178">
        <f>D41+D42</f>
        <v>14164710</v>
      </c>
      <c r="E43" s="179">
        <f t="shared" ref="E43:P43" si="13">E41+E42</f>
        <v>14164710</v>
      </c>
      <c r="F43" s="179">
        <f t="shared" si="13"/>
        <v>20000</v>
      </c>
      <c r="G43" s="179">
        <f t="shared" si="13"/>
        <v>5000</v>
      </c>
      <c r="H43" s="179">
        <f t="shared" si="13"/>
        <v>15000</v>
      </c>
      <c r="I43" s="179">
        <f t="shared" si="13"/>
        <v>0</v>
      </c>
      <c r="J43" s="179">
        <f t="shared" si="13"/>
        <v>0</v>
      </c>
      <c r="K43" s="179">
        <f t="shared" si="13"/>
        <v>14144710</v>
      </c>
      <c r="L43" s="179">
        <f t="shared" si="13"/>
        <v>0</v>
      </c>
      <c r="M43" s="179">
        <f t="shared" si="13"/>
        <v>0</v>
      </c>
      <c r="N43" s="179">
        <f t="shared" si="13"/>
        <v>0</v>
      </c>
      <c r="O43" s="179">
        <f t="shared" si="13"/>
        <v>0</v>
      </c>
      <c r="P43" s="179">
        <f t="shared" si="13"/>
        <v>0</v>
      </c>
      <c r="Q43" s="191"/>
      <c r="R43" s="191"/>
      <c r="S43" s="191"/>
      <c r="T43" s="191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hidden="1">
      <c r="A44" s="839" t="s">
        <v>163</v>
      </c>
      <c r="B44" s="842" t="s">
        <v>164</v>
      </c>
      <c r="C44" s="173" t="s">
        <v>0</v>
      </c>
      <c r="D44" s="174">
        <f>E44+M44</f>
        <v>14136481</v>
      </c>
      <c r="E44" s="175">
        <f>F44+I44+J44+K44+L44</f>
        <v>14136481</v>
      </c>
      <c r="F44" s="175">
        <f>G44+H44</f>
        <v>20000</v>
      </c>
      <c r="G44" s="175">
        <v>5000</v>
      </c>
      <c r="H44" s="175">
        <v>15000</v>
      </c>
      <c r="I44" s="175">
        <v>0</v>
      </c>
      <c r="J44" s="175">
        <v>0</v>
      </c>
      <c r="K44" s="175">
        <v>14116481</v>
      </c>
      <c r="L44" s="175">
        <v>0</v>
      </c>
      <c r="M44" s="175">
        <f>N44+P44</f>
        <v>0</v>
      </c>
      <c r="N44" s="175">
        <v>0</v>
      </c>
      <c r="O44" s="175">
        <v>0</v>
      </c>
      <c r="P44" s="175">
        <v>0</v>
      </c>
      <c r="Q44" s="176"/>
      <c r="R44" s="176"/>
      <c r="S44" s="176"/>
      <c r="T44" s="176"/>
      <c r="U44" s="17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  <c r="IB44" s="166"/>
      <c r="IC44" s="166"/>
      <c r="ID44" s="166"/>
      <c r="IE44" s="166"/>
      <c r="IF44" s="166"/>
      <c r="IG44" s="166"/>
      <c r="IH44" s="166"/>
      <c r="II44" s="166"/>
      <c r="IJ44" s="166"/>
      <c r="IK44" s="166"/>
      <c r="IL44" s="166"/>
      <c r="IM44" s="166"/>
      <c r="IN44" s="166"/>
      <c r="IO44" s="166"/>
      <c r="IP44" s="166"/>
      <c r="IQ44" s="166"/>
      <c r="IR44" s="166"/>
      <c r="IS44" s="166"/>
      <c r="IT44" s="166"/>
      <c r="IU44" s="166"/>
      <c r="IV44" s="166"/>
    </row>
    <row r="45" spans="1:256" hidden="1">
      <c r="A45" s="840"/>
      <c r="B45" s="843"/>
      <c r="C45" s="173" t="s">
        <v>1</v>
      </c>
      <c r="D45" s="174">
        <f>E45+M45</f>
        <v>0</v>
      </c>
      <c r="E45" s="175">
        <f>F45+I45+J45+K45+L45</f>
        <v>0</v>
      </c>
      <c r="F45" s="175">
        <f>G45+H45</f>
        <v>0</v>
      </c>
      <c r="G45" s="175"/>
      <c r="H45" s="175"/>
      <c r="I45" s="175"/>
      <c r="J45" s="175"/>
      <c r="K45" s="175"/>
      <c r="L45" s="175"/>
      <c r="M45" s="175">
        <f>N45+P45</f>
        <v>0</v>
      </c>
      <c r="N45" s="175"/>
      <c r="O45" s="175"/>
      <c r="P45" s="175"/>
      <c r="Q45" s="176"/>
      <c r="R45" s="176"/>
      <c r="S45" s="176"/>
      <c r="T45" s="176"/>
      <c r="U45" s="17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166"/>
      <c r="DB45" s="166"/>
      <c r="DC45" s="166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6"/>
      <c r="FC45" s="166"/>
      <c r="FD45" s="166"/>
      <c r="FE45" s="166"/>
      <c r="FF45" s="166"/>
      <c r="FG45" s="166"/>
      <c r="FH45" s="166"/>
      <c r="FI45" s="166"/>
      <c r="FJ45" s="166"/>
      <c r="FK45" s="166"/>
      <c r="FL45" s="166"/>
      <c r="FM45" s="166"/>
      <c r="FN45" s="166"/>
      <c r="FO45" s="166"/>
      <c r="FP45" s="166"/>
      <c r="FQ45" s="166"/>
      <c r="FR45" s="166"/>
      <c r="FS45" s="166"/>
      <c r="FT45" s="166"/>
      <c r="FU45" s="166"/>
      <c r="FV45" s="166"/>
      <c r="FW45" s="166"/>
      <c r="FX45" s="166"/>
      <c r="FY45" s="166"/>
      <c r="FZ45" s="166"/>
      <c r="GA45" s="166"/>
      <c r="GB45" s="166"/>
      <c r="GC45" s="166"/>
      <c r="GD45" s="166"/>
      <c r="GE45" s="166"/>
      <c r="GF45" s="166"/>
      <c r="GG45" s="166"/>
      <c r="GH45" s="166"/>
      <c r="GI45" s="166"/>
      <c r="GJ45" s="166"/>
      <c r="GK45" s="166"/>
      <c r="GL45" s="166"/>
      <c r="GM45" s="166"/>
      <c r="GN45" s="166"/>
      <c r="GO45" s="166"/>
      <c r="GP45" s="166"/>
      <c r="GQ45" s="166"/>
      <c r="GR45" s="166"/>
      <c r="GS45" s="166"/>
      <c r="GT45" s="166"/>
      <c r="GU45" s="166"/>
      <c r="GV45" s="166"/>
      <c r="GW45" s="166"/>
      <c r="GX45" s="166"/>
      <c r="GY45" s="166"/>
      <c r="GZ45" s="166"/>
      <c r="HA45" s="166"/>
      <c r="HB45" s="166"/>
      <c r="HC45" s="166"/>
      <c r="HD45" s="166"/>
      <c r="HE45" s="166"/>
      <c r="HF45" s="166"/>
      <c r="HG45" s="166"/>
      <c r="HH45" s="166"/>
      <c r="HI45" s="166"/>
      <c r="HJ45" s="166"/>
      <c r="HK45" s="166"/>
      <c r="HL45" s="166"/>
      <c r="HM45" s="166"/>
      <c r="HN45" s="166"/>
      <c r="HO45" s="166"/>
      <c r="HP45" s="166"/>
      <c r="HQ45" s="166"/>
      <c r="HR45" s="166"/>
      <c r="HS45" s="166"/>
      <c r="HT45" s="166"/>
      <c r="HU45" s="166"/>
      <c r="HV45" s="166"/>
      <c r="HW45" s="166"/>
      <c r="HX45" s="166"/>
      <c r="HY45" s="166"/>
      <c r="HZ45" s="166"/>
      <c r="IA45" s="166"/>
      <c r="IB45" s="166"/>
      <c r="IC45" s="166"/>
      <c r="ID45" s="166"/>
      <c r="IE45" s="166"/>
      <c r="IF45" s="166"/>
      <c r="IG45" s="166"/>
      <c r="IH45" s="166"/>
      <c r="II45" s="166"/>
      <c r="IJ45" s="166"/>
      <c r="IK45" s="166"/>
      <c r="IL45" s="166"/>
      <c r="IM45" s="166"/>
      <c r="IN45" s="166"/>
      <c r="IO45" s="166"/>
      <c r="IP45" s="166"/>
      <c r="IQ45" s="166"/>
      <c r="IR45" s="166"/>
      <c r="IS45" s="166"/>
      <c r="IT45" s="166"/>
      <c r="IU45" s="166"/>
      <c r="IV45" s="166"/>
    </row>
    <row r="46" spans="1:256" hidden="1">
      <c r="A46" s="841"/>
      <c r="B46" s="844"/>
      <c r="C46" s="173" t="s">
        <v>2</v>
      </c>
      <c r="D46" s="174">
        <f>D44+D45</f>
        <v>14136481</v>
      </c>
      <c r="E46" s="175">
        <f t="shared" ref="E46:P46" si="14">E44+E45</f>
        <v>14136481</v>
      </c>
      <c r="F46" s="175">
        <f t="shared" si="14"/>
        <v>20000</v>
      </c>
      <c r="G46" s="175">
        <f t="shared" si="14"/>
        <v>5000</v>
      </c>
      <c r="H46" s="175">
        <f t="shared" si="14"/>
        <v>15000</v>
      </c>
      <c r="I46" s="175">
        <f t="shared" si="14"/>
        <v>0</v>
      </c>
      <c r="J46" s="175">
        <f t="shared" si="14"/>
        <v>0</v>
      </c>
      <c r="K46" s="175">
        <f t="shared" si="14"/>
        <v>14116481</v>
      </c>
      <c r="L46" s="175">
        <f t="shared" si="14"/>
        <v>0</v>
      </c>
      <c r="M46" s="175">
        <f t="shared" si="14"/>
        <v>0</v>
      </c>
      <c r="N46" s="175">
        <f t="shared" si="14"/>
        <v>0</v>
      </c>
      <c r="O46" s="175">
        <f t="shared" si="14"/>
        <v>0</v>
      </c>
      <c r="P46" s="175">
        <f t="shared" si="14"/>
        <v>0</v>
      </c>
      <c r="Q46" s="176"/>
      <c r="R46" s="176"/>
      <c r="S46" s="176"/>
      <c r="T46" s="176"/>
      <c r="U46" s="17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  <c r="FL46" s="166"/>
      <c r="FM46" s="166"/>
      <c r="FN46" s="166"/>
      <c r="FO46" s="166"/>
      <c r="FP46" s="166"/>
      <c r="FQ46" s="166"/>
      <c r="FR46" s="166"/>
      <c r="FS46" s="166"/>
      <c r="FT46" s="166"/>
      <c r="FU46" s="166"/>
      <c r="FV46" s="166"/>
      <c r="FW46" s="166"/>
      <c r="FX46" s="166"/>
      <c r="FY46" s="166"/>
      <c r="FZ46" s="166"/>
      <c r="GA46" s="166"/>
      <c r="GB46" s="166"/>
      <c r="GC46" s="166"/>
      <c r="GD46" s="166"/>
      <c r="GE46" s="166"/>
      <c r="GF46" s="166"/>
      <c r="GG46" s="166"/>
      <c r="GH46" s="166"/>
      <c r="GI46" s="166"/>
      <c r="GJ46" s="166"/>
      <c r="GK46" s="166"/>
      <c r="GL46" s="166"/>
      <c r="GM46" s="166"/>
      <c r="GN46" s="166"/>
      <c r="GO46" s="166"/>
      <c r="GP46" s="166"/>
      <c r="GQ46" s="166"/>
      <c r="GR46" s="166"/>
      <c r="GS46" s="166"/>
      <c r="GT46" s="166"/>
      <c r="GU46" s="166"/>
      <c r="GV46" s="166"/>
      <c r="GW46" s="166"/>
      <c r="GX46" s="166"/>
      <c r="GY46" s="166"/>
      <c r="GZ46" s="166"/>
      <c r="HA46" s="166"/>
      <c r="HB46" s="166"/>
      <c r="HC46" s="166"/>
      <c r="HD46" s="166"/>
      <c r="HE46" s="166"/>
      <c r="HF46" s="166"/>
      <c r="HG46" s="166"/>
      <c r="HH46" s="166"/>
      <c r="HI46" s="166"/>
      <c r="HJ46" s="166"/>
      <c r="HK46" s="166"/>
      <c r="HL46" s="166"/>
      <c r="HM46" s="166"/>
      <c r="HN46" s="166"/>
      <c r="HO46" s="166"/>
      <c r="HP46" s="166"/>
      <c r="HQ46" s="166"/>
      <c r="HR46" s="166"/>
      <c r="HS46" s="166"/>
      <c r="HT46" s="166"/>
      <c r="HU46" s="166"/>
      <c r="HV46" s="166"/>
      <c r="HW46" s="166"/>
      <c r="HX46" s="166"/>
      <c r="HY46" s="166"/>
      <c r="HZ46" s="166"/>
      <c r="IA46" s="166"/>
      <c r="IB46" s="166"/>
      <c r="IC46" s="166"/>
      <c r="ID46" s="166"/>
      <c r="IE46" s="166"/>
      <c r="IF46" s="166"/>
      <c r="IG46" s="166"/>
      <c r="IH46" s="166"/>
      <c r="II46" s="166"/>
      <c r="IJ46" s="166"/>
      <c r="IK46" s="166"/>
      <c r="IL46" s="166"/>
      <c r="IM46" s="166"/>
      <c r="IN46" s="166"/>
      <c r="IO46" s="166"/>
      <c r="IP46" s="166"/>
      <c r="IQ46" s="166"/>
      <c r="IR46" s="166"/>
      <c r="IS46" s="166"/>
      <c r="IT46" s="166"/>
      <c r="IU46" s="166"/>
      <c r="IV46" s="166"/>
    </row>
    <row r="47" spans="1:256" hidden="1">
      <c r="A47" s="839" t="s">
        <v>165</v>
      </c>
      <c r="B47" s="842" t="s">
        <v>95</v>
      </c>
      <c r="C47" s="182" t="s">
        <v>0</v>
      </c>
      <c r="D47" s="183">
        <f>E47+M47</f>
        <v>28229</v>
      </c>
      <c r="E47" s="184">
        <f>F47+I47+J47+K47+L47</f>
        <v>28229</v>
      </c>
      <c r="F47" s="184">
        <f>G47+H47</f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f>23996+4233</f>
        <v>28229</v>
      </c>
      <c r="L47" s="184">
        <v>0</v>
      </c>
      <c r="M47" s="184">
        <f>N47+P47</f>
        <v>0</v>
      </c>
      <c r="N47" s="184">
        <v>0</v>
      </c>
      <c r="O47" s="184">
        <v>0</v>
      </c>
      <c r="P47" s="184">
        <v>0</v>
      </c>
      <c r="Q47" s="185"/>
      <c r="R47" s="185"/>
      <c r="S47" s="185"/>
      <c r="T47" s="185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  <c r="IL47" s="186"/>
      <c r="IM47" s="186"/>
      <c r="IN47" s="186"/>
      <c r="IO47" s="186"/>
      <c r="IP47" s="186"/>
      <c r="IQ47" s="186"/>
      <c r="IR47" s="186"/>
      <c r="IS47" s="186"/>
      <c r="IT47" s="186"/>
      <c r="IU47" s="186"/>
      <c r="IV47" s="186"/>
    </row>
    <row r="48" spans="1:256" hidden="1">
      <c r="A48" s="840"/>
      <c r="B48" s="843"/>
      <c r="C48" s="182" t="s">
        <v>1</v>
      </c>
      <c r="D48" s="183">
        <f>E48+M48</f>
        <v>0</v>
      </c>
      <c r="E48" s="184">
        <f>F48+I48+J48+K48+L48</f>
        <v>0</v>
      </c>
      <c r="F48" s="184">
        <f>G48+H48</f>
        <v>0</v>
      </c>
      <c r="G48" s="184"/>
      <c r="H48" s="184"/>
      <c r="I48" s="184"/>
      <c r="J48" s="184"/>
      <c r="K48" s="184"/>
      <c r="L48" s="184"/>
      <c r="M48" s="184">
        <f>N48+P48</f>
        <v>0</v>
      </c>
      <c r="N48" s="184"/>
      <c r="O48" s="184"/>
      <c r="P48" s="184"/>
      <c r="Q48" s="185"/>
      <c r="R48" s="185"/>
      <c r="S48" s="185"/>
      <c r="T48" s="185"/>
      <c r="U48" s="185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  <c r="IL48" s="186"/>
      <c r="IM48" s="186"/>
      <c r="IN48" s="186"/>
      <c r="IO48" s="186"/>
      <c r="IP48" s="186"/>
      <c r="IQ48" s="186"/>
      <c r="IR48" s="186"/>
      <c r="IS48" s="186"/>
      <c r="IT48" s="186"/>
      <c r="IU48" s="186"/>
      <c r="IV48" s="186"/>
    </row>
    <row r="49" spans="1:256" hidden="1">
      <c r="A49" s="841"/>
      <c r="B49" s="844"/>
      <c r="C49" s="182" t="s">
        <v>2</v>
      </c>
      <c r="D49" s="183">
        <f>D47+D48</f>
        <v>28229</v>
      </c>
      <c r="E49" s="184">
        <f t="shared" ref="E49:P49" si="15">E47+E48</f>
        <v>28229</v>
      </c>
      <c r="F49" s="184">
        <f t="shared" si="15"/>
        <v>0</v>
      </c>
      <c r="G49" s="184">
        <f t="shared" si="15"/>
        <v>0</v>
      </c>
      <c r="H49" s="184">
        <f t="shared" si="15"/>
        <v>0</v>
      </c>
      <c r="I49" s="184">
        <f t="shared" si="15"/>
        <v>0</v>
      </c>
      <c r="J49" s="184">
        <f t="shared" si="15"/>
        <v>0</v>
      </c>
      <c r="K49" s="184">
        <f t="shared" si="15"/>
        <v>28229</v>
      </c>
      <c r="L49" s="184">
        <f t="shared" si="15"/>
        <v>0</v>
      </c>
      <c r="M49" s="184">
        <f t="shared" si="15"/>
        <v>0</v>
      </c>
      <c r="N49" s="184">
        <f t="shared" si="15"/>
        <v>0</v>
      </c>
      <c r="O49" s="184">
        <f t="shared" si="15"/>
        <v>0</v>
      </c>
      <c r="P49" s="184">
        <f t="shared" si="15"/>
        <v>0</v>
      </c>
      <c r="Q49" s="185"/>
      <c r="R49" s="185"/>
      <c r="S49" s="185"/>
      <c r="T49" s="185"/>
      <c r="U49" s="185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186"/>
      <c r="DS49" s="186"/>
      <c r="DT49" s="186"/>
      <c r="DU49" s="186"/>
      <c r="DV49" s="186"/>
      <c r="DW49" s="186"/>
      <c r="DX49" s="186"/>
      <c r="DY49" s="186"/>
      <c r="DZ49" s="186"/>
      <c r="EA49" s="186"/>
      <c r="EB49" s="186"/>
      <c r="EC49" s="186"/>
      <c r="ED49" s="186"/>
      <c r="EE49" s="186"/>
      <c r="EF49" s="186"/>
      <c r="EG49" s="186"/>
      <c r="EH49" s="186"/>
      <c r="EI49" s="186"/>
      <c r="EJ49" s="186"/>
      <c r="EK49" s="186"/>
      <c r="EL49" s="186"/>
      <c r="EM49" s="186"/>
      <c r="EN49" s="186"/>
      <c r="EO49" s="186"/>
      <c r="EP49" s="186"/>
      <c r="EQ49" s="186"/>
      <c r="ER49" s="186"/>
      <c r="ES49" s="186"/>
      <c r="ET49" s="186"/>
      <c r="EU49" s="186"/>
      <c r="EV49" s="186"/>
      <c r="EW49" s="186"/>
      <c r="EX49" s="186"/>
      <c r="EY49" s="186"/>
      <c r="EZ49" s="186"/>
      <c r="FA49" s="186"/>
      <c r="FB49" s="186"/>
      <c r="FC49" s="186"/>
      <c r="FD49" s="186"/>
      <c r="FE49" s="186"/>
      <c r="FF49" s="186"/>
      <c r="FG49" s="186"/>
      <c r="FH49" s="186"/>
      <c r="FI49" s="186"/>
      <c r="FJ49" s="186"/>
      <c r="FK49" s="186"/>
      <c r="FL49" s="186"/>
      <c r="FM49" s="186"/>
      <c r="FN49" s="186"/>
      <c r="FO49" s="186"/>
      <c r="FP49" s="186"/>
      <c r="FQ49" s="186"/>
      <c r="FR49" s="186"/>
      <c r="FS49" s="186"/>
      <c r="FT49" s="186"/>
      <c r="FU49" s="186"/>
      <c r="FV49" s="186"/>
      <c r="FW49" s="186"/>
      <c r="FX49" s="186"/>
      <c r="FY49" s="186"/>
      <c r="FZ49" s="186"/>
      <c r="GA49" s="186"/>
      <c r="GB49" s="186"/>
      <c r="GC49" s="186"/>
      <c r="GD49" s="186"/>
      <c r="GE49" s="186"/>
      <c r="GF49" s="186"/>
      <c r="GG49" s="186"/>
      <c r="GH49" s="186"/>
      <c r="GI49" s="186"/>
      <c r="GJ49" s="186"/>
      <c r="GK49" s="186"/>
      <c r="GL49" s="186"/>
      <c r="GM49" s="186"/>
      <c r="GN49" s="186"/>
      <c r="GO49" s="186"/>
      <c r="GP49" s="186"/>
      <c r="GQ49" s="186"/>
      <c r="GR49" s="186"/>
      <c r="GS49" s="186"/>
      <c r="GT49" s="186"/>
      <c r="GU49" s="186"/>
      <c r="GV49" s="186"/>
      <c r="GW49" s="186"/>
      <c r="GX49" s="186"/>
      <c r="GY49" s="186"/>
      <c r="GZ49" s="186"/>
      <c r="HA49" s="186"/>
      <c r="HB49" s="186"/>
      <c r="HC49" s="186"/>
      <c r="HD49" s="186"/>
      <c r="HE49" s="186"/>
      <c r="HF49" s="186"/>
      <c r="HG49" s="186"/>
      <c r="HH49" s="186"/>
      <c r="HI49" s="186"/>
      <c r="HJ49" s="186"/>
      <c r="HK49" s="186"/>
      <c r="HL49" s="186"/>
      <c r="HM49" s="186"/>
      <c r="HN49" s="186"/>
      <c r="HO49" s="186"/>
      <c r="HP49" s="186"/>
      <c r="HQ49" s="186"/>
      <c r="HR49" s="186"/>
      <c r="HS49" s="186"/>
      <c r="HT49" s="186"/>
      <c r="HU49" s="186"/>
      <c r="HV49" s="186"/>
      <c r="HW49" s="186"/>
      <c r="HX49" s="186"/>
      <c r="HY49" s="186"/>
      <c r="HZ49" s="186"/>
      <c r="IA49" s="186"/>
      <c r="IB49" s="186"/>
      <c r="IC49" s="186"/>
      <c r="ID49" s="186"/>
      <c r="IE49" s="186"/>
      <c r="IF49" s="186"/>
      <c r="IG49" s="186"/>
      <c r="IH49" s="186"/>
      <c r="II49" s="186"/>
      <c r="IJ49" s="186"/>
      <c r="IK49" s="186"/>
      <c r="IL49" s="186"/>
      <c r="IM49" s="186"/>
      <c r="IN49" s="186"/>
      <c r="IO49" s="186"/>
      <c r="IP49" s="186"/>
      <c r="IQ49" s="186"/>
      <c r="IR49" s="186"/>
      <c r="IS49" s="186"/>
      <c r="IT49" s="186"/>
      <c r="IU49" s="186"/>
      <c r="IV49" s="186"/>
    </row>
    <row r="50" spans="1:256" ht="15">
      <c r="A50" s="851" t="s">
        <v>70</v>
      </c>
      <c r="B50" s="854" t="s">
        <v>71</v>
      </c>
      <c r="C50" s="177" t="s">
        <v>0</v>
      </c>
      <c r="D50" s="178">
        <f t="shared" ref="D50:P51" si="16">D53</f>
        <v>14124640</v>
      </c>
      <c r="E50" s="179">
        <f t="shared" si="16"/>
        <v>12912128</v>
      </c>
      <c r="F50" s="179">
        <f t="shared" si="16"/>
        <v>0</v>
      </c>
      <c r="G50" s="179">
        <f t="shared" si="16"/>
        <v>0</v>
      </c>
      <c r="H50" s="179">
        <f t="shared" si="16"/>
        <v>0</v>
      </c>
      <c r="I50" s="179">
        <f t="shared" si="16"/>
        <v>0</v>
      </c>
      <c r="J50" s="179">
        <f t="shared" si="16"/>
        <v>0</v>
      </c>
      <c r="K50" s="179">
        <f t="shared" si="16"/>
        <v>12912128</v>
      </c>
      <c r="L50" s="179">
        <f t="shared" si="16"/>
        <v>0</v>
      </c>
      <c r="M50" s="179">
        <f t="shared" si="16"/>
        <v>1212512</v>
      </c>
      <c r="N50" s="179">
        <f t="shared" si="16"/>
        <v>1212512</v>
      </c>
      <c r="O50" s="179">
        <f>O53</f>
        <v>342952</v>
      </c>
      <c r="P50" s="179">
        <f t="shared" si="16"/>
        <v>0</v>
      </c>
      <c r="Q50" s="191"/>
      <c r="R50" s="191"/>
      <c r="S50" s="191"/>
      <c r="T50" s="191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ht="15">
      <c r="A51" s="852"/>
      <c r="B51" s="855"/>
      <c r="C51" s="177" t="s">
        <v>1</v>
      </c>
      <c r="D51" s="178">
        <f t="shared" si="16"/>
        <v>4537938</v>
      </c>
      <c r="E51" s="179">
        <f t="shared" si="16"/>
        <v>3020835</v>
      </c>
      <c r="F51" s="179">
        <f t="shared" si="16"/>
        <v>0</v>
      </c>
      <c r="G51" s="179">
        <f t="shared" si="16"/>
        <v>0</v>
      </c>
      <c r="H51" s="179">
        <f t="shared" si="16"/>
        <v>0</v>
      </c>
      <c r="I51" s="179">
        <f t="shared" si="16"/>
        <v>0</v>
      </c>
      <c r="J51" s="179">
        <f t="shared" si="16"/>
        <v>0</v>
      </c>
      <c r="K51" s="179">
        <f t="shared" si="16"/>
        <v>3020835</v>
      </c>
      <c r="L51" s="179">
        <f t="shared" si="16"/>
        <v>0</v>
      </c>
      <c r="M51" s="179">
        <f t="shared" si="16"/>
        <v>1517103</v>
      </c>
      <c r="N51" s="179">
        <f t="shared" si="16"/>
        <v>1517103</v>
      </c>
      <c r="O51" s="179">
        <f>O54</f>
        <v>513055</v>
      </c>
      <c r="P51" s="179">
        <f t="shared" si="16"/>
        <v>0</v>
      </c>
      <c r="Q51" s="191"/>
      <c r="R51" s="191"/>
      <c r="S51" s="191"/>
      <c r="T51" s="191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ht="15">
      <c r="A52" s="853"/>
      <c r="B52" s="856"/>
      <c r="C52" s="177" t="s">
        <v>2</v>
      </c>
      <c r="D52" s="178">
        <f>D50+D51</f>
        <v>18662578</v>
      </c>
      <c r="E52" s="179">
        <f t="shared" ref="E52:P52" si="17">E50+E51</f>
        <v>15932963</v>
      </c>
      <c r="F52" s="179">
        <f t="shared" si="17"/>
        <v>0</v>
      </c>
      <c r="G52" s="179">
        <f t="shared" si="17"/>
        <v>0</v>
      </c>
      <c r="H52" s="179">
        <f t="shared" si="17"/>
        <v>0</v>
      </c>
      <c r="I52" s="179">
        <f t="shared" si="17"/>
        <v>0</v>
      </c>
      <c r="J52" s="179">
        <f t="shared" si="17"/>
        <v>0</v>
      </c>
      <c r="K52" s="179">
        <f t="shared" si="17"/>
        <v>15932963</v>
      </c>
      <c r="L52" s="179">
        <f t="shared" si="17"/>
        <v>0</v>
      </c>
      <c r="M52" s="179">
        <f t="shared" si="17"/>
        <v>2729615</v>
      </c>
      <c r="N52" s="179">
        <f t="shared" si="17"/>
        <v>2729615</v>
      </c>
      <c r="O52" s="179">
        <f t="shared" si="17"/>
        <v>856007</v>
      </c>
      <c r="P52" s="179">
        <f t="shared" si="17"/>
        <v>0</v>
      </c>
      <c r="Q52" s="191"/>
      <c r="R52" s="191"/>
      <c r="S52" s="191"/>
      <c r="T52" s="191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>
      <c r="A53" s="839" t="s">
        <v>166</v>
      </c>
      <c r="B53" s="842" t="s">
        <v>167</v>
      </c>
      <c r="C53" s="182" t="s">
        <v>0</v>
      </c>
      <c r="D53" s="183">
        <f>E53+M53</f>
        <v>14124640</v>
      </c>
      <c r="E53" s="184">
        <f>F53+I53+J53+K53+L53</f>
        <v>12912128</v>
      </c>
      <c r="F53" s="184">
        <f>G53+H53</f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f>1325507-342952+11929573</f>
        <v>12912128</v>
      </c>
      <c r="L53" s="184">
        <v>0</v>
      </c>
      <c r="M53" s="184">
        <f>N53+P53</f>
        <v>1212512</v>
      </c>
      <c r="N53" s="184">
        <v>1212512</v>
      </c>
      <c r="O53" s="184">
        <f>308657+34295</f>
        <v>342952</v>
      </c>
      <c r="P53" s="184">
        <v>0</v>
      </c>
      <c r="Q53" s="185"/>
      <c r="R53" s="185"/>
      <c r="S53" s="185"/>
      <c r="T53" s="185"/>
      <c r="U53" s="185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  <c r="DQ53" s="186"/>
      <c r="DR53" s="186"/>
      <c r="DS53" s="186"/>
      <c r="DT53" s="186"/>
      <c r="DU53" s="186"/>
      <c r="DV53" s="186"/>
      <c r="DW53" s="186"/>
      <c r="DX53" s="186"/>
      <c r="DY53" s="186"/>
      <c r="DZ53" s="186"/>
      <c r="EA53" s="186"/>
      <c r="EB53" s="186"/>
      <c r="EC53" s="186"/>
      <c r="ED53" s="186"/>
      <c r="EE53" s="186"/>
      <c r="EF53" s="186"/>
      <c r="EG53" s="186"/>
      <c r="EH53" s="186"/>
      <c r="EI53" s="186"/>
      <c r="EJ53" s="186"/>
      <c r="EK53" s="186"/>
      <c r="EL53" s="186"/>
      <c r="EM53" s="186"/>
      <c r="EN53" s="186"/>
      <c r="EO53" s="186"/>
      <c r="EP53" s="186"/>
      <c r="EQ53" s="186"/>
      <c r="ER53" s="186"/>
      <c r="ES53" s="186"/>
      <c r="ET53" s="186"/>
      <c r="EU53" s="186"/>
      <c r="EV53" s="186"/>
      <c r="EW53" s="186"/>
      <c r="EX53" s="186"/>
      <c r="EY53" s="186"/>
      <c r="EZ53" s="186"/>
      <c r="FA53" s="186"/>
      <c r="FB53" s="186"/>
      <c r="FC53" s="186"/>
      <c r="FD53" s="186"/>
      <c r="FE53" s="186"/>
      <c r="FF53" s="186"/>
      <c r="FG53" s="186"/>
      <c r="FH53" s="186"/>
      <c r="FI53" s="186"/>
      <c r="FJ53" s="186"/>
      <c r="FK53" s="186"/>
      <c r="FL53" s="186"/>
      <c r="FM53" s="186"/>
      <c r="FN53" s="186"/>
      <c r="FO53" s="186"/>
      <c r="FP53" s="186"/>
      <c r="FQ53" s="186"/>
      <c r="FR53" s="186"/>
      <c r="FS53" s="186"/>
      <c r="FT53" s="186"/>
      <c r="FU53" s="186"/>
      <c r="FV53" s="186"/>
      <c r="FW53" s="186"/>
      <c r="FX53" s="186"/>
      <c r="FY53" s="186"/>
      <c r="FZ53" s="186"/>
      <c r="GA53" s="186"/>
      <c r="GB53" s="186"/>
      <c r="GC53" s="186"/>
      <c r="GD53" s="186"/>
      <c r="GE53" s="186"/>
      <c r="GF53" s="186"/>
      <c r="GG53" s="186"/>
      <c r="GH53" s="186"/>
      <c r="GI53" s="186"/>
      <c r="GJ53" s="186"/>
      <c r="GK53" s="186"/>
      <c r="GL53" s="186"/>
      <c r="GM53" s="186"/>
      <c r="GN53" s="186"/>
      <c r="GO53" s="186"/>
      <c r="GP53" s="186"/>
      <c r="GQ53" s="186"/>
      <c r="GR53" s="186"/>
      <c r="GS53" s="186"/>
      <c r="GT53" s="186"/>
      <c r="GU53" s="186"/>
      <c r="GV53" s="186"/>
      <c r="GW53" s="186"/>
      <c r="GX53" s="186"/>
      <c r="GY53" s="186"/>
      <c r="GZ53" s="186"/>
      <c r="HA53" s="186"/>
      <c r="HB53" s="186"/>
      <c r="HC53" s="186"/>
      <c r="HD53" s="186"/>
      <c r="HE53" s="186"/>
      <c r="HF53" s="186"/>
      <c r="HG53" s="186"/>
      <c r="HH53" s="186"/>
      <c r="HI53" s="186"/>
      <c r="HJ53" s="186"/>
      <c r="HK53" s="186"/>
      <c r="HL53" s="186"/>
      <c r="HM53" s="186"/>
      <c r="HN53" s="186"/>
      <c r="HO53" s="186"/>
      <c r="HP53" s="186"/>
      <c r="HQ53" s="186"/>
      <c r="HR53" s="186"/>
      <c r="HS53" s="186"/>
      <c r="HT53" s="186"/>
      <c r="HU53" s="186"/>
      <c r="HV53" s="186"/>
      <c r="HW53" s="186"/>
      <c r="HX53" s="186"/>
      <c r="HY53" s="186"/>
      <c r="HZ53" s="186"/>
      <c r="IA53" s="186"/>
      <c r="IB53" s="186"/>
      <c r="IC53" s="186"/>
      <c r="ID53" s="186"/>
      <c r="IE53" s="186"/>
      <c r="IF53" s="186"/>
      <c r="IG53" s="186"/>
      <c r="IH53" s="186"/>
      <c r="II53" s="186"/>
      <c r="IJ53" s="186"/>
      <c r="IK53" s="186"/>
      <c r="IL53" s="186"/>
      <c r="IM53" s="186"/>
      <c r="IN53" s="186"/>
      <c r="IO53" s="186"/>
      <c r="IP53" s="186"/>
      <c r="IQ53" s="186"/>
      <c r="IR53" s="186"/>
      <c r="IS53" s="186"/>
      <c r="IT53" s="186"/>
      <c r="IU53" s="186"/>
      <c r="IV53" s="186"/>
    </row>
    <row r="54" spans="1:256">
      <c r="A54" s="840"/>
      <c r="B54" s="843"/>
      <c r="C54" s="182" t="s">
        <v>1</v>
      </c>
      <c r="D54" s="183">
        <f>E54+M54</f>
        <v>4537938</v>
      </c>
      <c r="E54" s="184">
        <f>F54+I54+J54+K54+L54</f>
        <v>3020835</v>
      </c>
      <c r="F54" s="184">
        <f>G54+H54</f>
        <v>0</v>
      </c>
      <c r="G54" s="184"/>
      <c r="H54" s="184"/>
      <c r="I54" s="184"/>
      <c r="J54" s="184"/>
      <c r="K54" s="184">
        <v>3020835</v>
      </c>
      <c r="L54" s="184"/>
      <c r="M54" s="184">
        <f>N54+P54</f>
        <v>1517103</v>
      </c>
      <c r="N54" s="184">
        <f>1004048+461749+51306</f>
        <v>1517103</v>
      </c>
      <c r="O54" s="184">
        <f>461749+51306</f>
        <v>513055</v>
      </c>
      <c r="P54" s="184"/>
      <c r="Q54" s="185"/>
      <c r="R54" s="185"/>
      <c r="S54" s="185"/>
      <c r="T54" s="185"/>
      <c r="U54" s="185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  <c r="DN54" s="186"/>
      <c r="DO54" s="186"/>
      <c r="DP54" s="186"/>
      <c r="DQ54" s="186"/>
      <c r="DR54" s="186"/>
      <c r="DS54" s="186"/>
      <c r="DT54" s="186"/>
      <c r="DU54" s="186"/>
      <c r="DV54" s="186"/>
      <c r="DW54" s="186"/>
      <c r="DX54" s="186"/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6"/>
      <c r="ET54" s="186"/>
      <c r="EU54" s="186"/>
      <c r="EV54" s="186"/>
      <c r="EW54" s="186"/>
      <c r="EX54" s="186"/>
      <c r="EY54" s="186"/>
      <c r="EZ54" s="186"/>
      <c r="FA54" s="186"/>
      <c r="FB54" s="186"/>
      <c r="FC54" s="186"/>
      <c r="FD54" s="186"/>
      <c r="FE54" s="186"/>
      <c r="FF54" s="186"/>
      <c r="FG54" s="186"/>
      <c r="FH54" s="186"/>
      <c r="FI54" s="186"/>
      <c r="FJ54" s="186"/>
      <c r="FK54" s="186"/>
      <c r="FL54" s="186"/>
      <c r="FM54" s="186"/>
      <c r="FN54" s="186"/>
      <c r="FO54" s="186"/>
      <c r="FP54" s="186"/>
      <c r="FQ54" s="186"/>
      <c r="FR54" s="186"/>
      <c r="FS54" s="186"/>
      <c r="FT54" s="186"/>
      <c r="FU54" s="186"/>
      <c r="FV54" s="186"/>
      <c r="FW54" s="186"/>
      <c r="FX54" s="186"/>
      <c r="FY54" s="186"/>
      <c r="FZ54" s="186"/>
      <c r="GA54" s="186"/>
      <c r="GB54" s="186"/>
      <c r="GC54" s="186"/>
      <c r="GD54" s="186"/>
      <c r="GE54" s="186"/>
      <c r="GF54" s="186"/>
      <c r="GG54" s="186"/>
      <c r="GH54" s="186"/>
      <c r="GI54" s="186"/>
      <c r="GJ54" s="186"/>
      <c r="GK54" s="186"/>
      <c r="GL54" s="186"/>
      <c r="GM54" s="186"/>
      <c r="GN54" s="186"/>
      <c r="GO54" s="186"/>
      <c r="GP54" s="186"/>
      <c r="GQ54" s="186"/>
      <c r="GR54" s="186"/>
      <c r="GS54" s="186"/>
      <c r="GT54" s="186"/>
      <c r="GU54" s="186"/>
      <c r="GV54" s="186"/>
      <c r="GW54" s="186"/>
      <c r="GX54" s="186"/>
      <c r="GY54" s="186"/>
      <c r="GZ54" s="186"/>
      <c r="HA54" s="186"/>
      <c r="HB54" s="186"/>
      <c r="HC54" s="186"/>
      <c r="HD54" s="186"/>
      <c r="HE54" s="186"/>
      <c r="HF54" s="186"/>
      <c r="HG54" s="186"/>
      <c r="HH54" s="186"/>
      <c r="HI54" s="186"/>
      <c r="HJ54" s="186"/>
      <c r="HK54" s="186"/>
      <c r="HL54" s="186"/>
      <c r="HM54" s="186"/>
      <c r="HN54" s="186"/>
      <c r="HO54" s="186"/>
      <c r="HP54" s="186"/>
      <c r="HQ54" s="186"/>
      <c r="HR54" s="186"/>
      <c r="HS54" s="186"/>
      <c r="HT54" s="186"/>
      <c r="HU54" s="186"/>
      <c r="HV54" s="186"/>
      <c r="HW54" s="186"/>
      <c r="HX54" s="186"/>
      <c r="HY54" s="186"/>
      <c r="HZ54" s="186"/>
      <c r="IA54" s="186"/>
      <c r="IB54" s="186"/>
      <c r="IC54" s="186"/>
      <c r="ID54" s="186"/>
      <c r="IE54" s="186"/>
      <c r="IF54" s="186"/>
      <c r="IG54" s="186"/>
      <c r="IH54" s="186"/>
      <c r="II54" s="186"/>
      <c r="IJ54" s="186"/>
      <c r="IK54" s="186"/>
      <c r="IL54" s="186"/>
      <c r="IM54" s="186"/>
      <c r="IN54" s="186"/>
      <c r="IO54" s="186"/>
      <c r="IP54" s="186"/>
      <c r="IQ54" s="186"/>
      <c r="IR54" s="186"/>
      <c r="IS54" s="186"/>
      <c r="IT54" s="186"/>
      <c r="IU54" s="186"/>
      <c r="IV54" s="186"/>
    </row>
    <row r="55" spans="1:256">
      <c r="A55" s="841"/>
      <c r="B55" s="844"/>
      <c r="C55" s="182" t="s">
        <v>2</v>
      </c>
      <c r="D55" s="183">
        <f>D53+D54</f>
        <v>18662578</v>
      </c>
      <c r="E55" s="184">
        <f t="shared" ref="E55:P55" si="18">E53+E54</f>
        <v>15932963</v>
      </c>
      <c r="F55" s="184">
        <f t="shared" si="18"/>
        <v>0</v>
      </c>
      <c r="G55" s="184">
        <f t="shared" si="18"/>
        <v>0</v>
      </c>
      <c r="H55" s="184">
        <f t="shared" si="18"/>
        <v>0</v>
      </c>
      <c r="I55" s="184">
        <f t="shared" si="18"/>
        <v>0</v>
      </c>
      <c r="J55" s="184">
        <f t="shared" si="18"/>
        <v>0</v>
      </c>
      <c r="K55" s="184">
        <f t="shared" si="18"/>
        <v>15932963</v>
      </c>
      <c r="L55" s="184">
        <f t="shared" si="18"/>
        <v>0</v>
      </c>
      <c r="M55" s="184">
        <f t="shared" si="18"/>
        <v>2729615</v>
      </c>
      <c r="N55" s="184">
        <f t="shared" si="18"/>
        <v>2729615</v>
      </c>
      <c r="O55" s="184">
        <f t="shared" si="18"/>
        <v>856007</v>
      </c>
      <c r="P55" s="184">
        <f t="shared" si="18"/>
        <v>0</v>
      </c>
      <c r="Q55" s="185"/>
      <c r="R55" s="185"/>
      <c r="S55" s="185"/>
      <c r="T55" s="185"/>
      <c r="U55" s="185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86"/>
      <c r="DS55" s="186"/>
      <c r="DT55" s="186"/>
      <c r="DU55" s="186"/>
      <c r="DV55" s="186"/>
      <c r="DW55" s="186"/>
      <c r="DX55" s="186"/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86"/>
      <c r="FG55" s="186"/>
      <c r="FH55" s="186"/>
      <c r="FI55" s="186"/>
      <c r="FJ55" s="186"/>
      <c r="FK55" s="186"/>
      <c r="FL55" s="186"/>
      <c r="FM55" s="186"/>
      <c r="FN55" s="186"/>
      <c r="FO55" s="186"/>
      <c r="FP55" s="186"/>
      <c r="FQ55" s="186"/>
      <c r="FR55" s="186"/>
      <c r="FS55" s="186"/>
      <c r="FT55" s="186"/>
      <c r="FU55" s="186"/>
      <c r="FV55" s="186"/>
      <c r="FW55" s="186"/>
      <c r="FX55" s="186"/>
      <c r="FY55" s="186"/>
      <c r="FZ55" s="186"/>
      <c r="GA55" s="186"/>
      <c r="GB55" s="186"/>
      <c r="GC55" s="186"/>
      <c r="GD55" s="186"/>
      <c r="GE55" s="186"/>
      <c r="GF55" s="186"/>
      <c r="GG55" s="186"/>
      <c r="GH55" s="186"/>
      <c r="GI55" s="186"/>
      <c r="GJ55" s="186"/>
      <c r="GK55" s="186"/>
      <c r="GL55" s="186"/>
      <c r="GM55" s="186"/>
      <c r="GN55" s="186"/>
      <c r="GO55" s="186"/>
      <c r="GP55" s="186"/>
      <c r="GQ55" s="186"/>
      <c r="GR55" s="186"/>
      <c r="GS55" s="186"/>
      <c r="GT55" s="186"/>
      <c r="GU55" s="186"/>
      <c r="GV55" s="186"/>
      <c r="GW55" s="186"/>
      <c r="GX55" s="186"/>
      <c r="GY55" s="186"/>
      <c r="GZ55" s="186"/>
      <c r="HA55" s="186"/>
      <c r="HB55" s="186"/>
      <c r="HC55" s="186"/>
      <c r="HD55" s="186"/>
      <c r="HE55" s="186"/>
      <c r="HF55" s="186"/>
      <c r="HG55" s="186"/>
      <c r="HH55" s="186"/>
      <c r="HI55" s="186"/>
      <c r="HJ55" s="186"/>
      <c r="HK55" s="186"/>
      <c r="HL55" s="186"/>
      <c r="HM55" s="186"/>
      <c r="HN55" s="186"/>
      <c r="HO55" s="186"/>
      <c r="HP55" s="186"/>
      <c r="HQ55" s="186"/>
      <c r="HR55" s="186"/>
      <c r="HS55" s="186"/>
      <c r="HT55" s="186"/>
      <c r="HU55" s="186"/>
      <c r="HV55" s="186"/>
      <c r="HW55" s="186"/>
      <c r="HX55" s="186"/>
      <c r="HY55" s="186"/>
      <c r="HZ55" s="186"/>
      <c r="IA55" s="186"/>
      <c r="IB55" s="186"/>
      <c r="IC55" s="186"/>
      <c r="ID55" s="186"/>
      <c r="IE55" s="186"/>
      <c r="IF55" s="186"/>
      <c r="IG55" s="186"/>
      <c r="IH55" s="186"/>
      <c r="II55" s="186"/>
      <c r="IJ55" s="186"/>
      <c r="IK55" s="186"/>
      <c r="IL55" s="186"/>
      <c r="IM55" s="186"/>
      <c r="IN55" s="186"/>
      <c r="IO55" s="186"/>
      <c r="IP55" s="186"/>
      <c r="IQ55" s="186"/>
      <c r="IR55" s="186"/>
      <c r="IS55" s="186"/>
      <c r="IT55" s="186"/>
      <c r="IU55" s="186"/>
      <c r="IV55" s="186"/>
    </row>
    <row r="56" spans="1:256" ht="15">
      <c r="A56" s="851" t="s">
        <v>45</v>
      </c>
      <c r="B56" s="854" t="s">
        <v>46</v>
      </c>
      <c r="C56" s="177" t="s">
        <v>0</v>
      </c>
      <c r="D56" s="193">
        <f>D59+D65+D71+D86+D74+D68+D83+D77+D80+D62</f>
        <v>850402541</v>
      </c>
      <c r="E56" s="179">
        <f>E59+E65+E71+E86+E74+E68+E83+E77+E80+E62</f>
        <v>293888964</v>
      </c>
      <c r="F56" s="179">
        <f t="shared" ref="F56:P57" si="19">F59+F65+F71+F86+F74+F68+F83+F77+F80+F62</f>
        <v>51085240</v>
      </c>
      <c r="G56" s="179">
        <f t="shared" si="19"/>
        <v>366830</v>
      </c>
      <c r="H56" s="179">
        <f t="shared" si="19"/>
        <v>50718410</v>
      </c>
      <c r="I56" s="179">
        <f t="shared" si="19"/>
        <v>237057000</v>
      </c>
      <c r="J56" s="179">
        <f t="shared" si="19"/>
        <v>0</v>
      </c>
      <c r="K56" s="179">
        <f t="shared" si="19"/>
        <v>5746724</v>
      </c>
      <c r="L56" s="179">
        <f t="shared" si="19"/>
        <v>0</v>
      </c>
      <c r="M56" s="179">
        <f t="shared" si="19"/>
        <v>556513577</v>
      </c>
      <c r="N56" s="179">
        <f t="shared" si="19"/>
        <v>546513577</v>
      </c>
      <c r="O56" s="179">
        <f t="shared" si="19"/>
        <v>291387969</v>
      </c>
      <c r="P56" s="179">
        <f t="shared" si="19"/>
        <v>10000000</v>
      </c>
      <c r="Q56" s="191"/>
      <c r="R56" s="191"/>
      <c r="S56" s="191"/>
      <c r="T56" s="191"/>
      <c r="U56" s="191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ht="15">
      <c r="A57" s="852"/>
      <c r="B57" s="855"/>
      <c r="C57" s="177" t="s">
        <v>1</v>
      </c>
      <c r="D57" s="193">
        <f>D60+D66+D72+D87+D75+D69+D84+D78+D81+D63</f>
        <v>16979362</v>
      </c>
      <c r="E57" s="179">
        <f>E60+E66+E72+E87+E75+E69+E84+E78+E81+E63</f>
        <v>16779362</v>
      </c>
      <c r="F57" s="179">
        <f t="shared" si="19"/>
        <v>8153</v>
      </c>
      <c r="G57" s="179">
        <f t="shared" si="19"/>
        <v>0</v>
      </c>
      <c r="H57" s="179">
        <f t="shared" si="19"/>
        <v>8153</v>
      </c>
      <c r="I57" s="179">
        <f t="shared" si="19"/>
        <v>16771209</v>
      </c>
      <c r="J57" s="179">
        <f t="shared" si="19"/>
        <v>0</v>
      </c>
      <c r="K57" s="179">
        <f t="shared" si="19"/>
        <v>0</v>
      </c>
      <c r="L57" s="179">
        <f t="shared" si="19"/>
        <v>0</v>
      </c>
      <c r="M57" s="179">
        <f t="shared" si="19"/>
        <v>200000</v>
      </c>
      <c r="N57" s="179">
        <f t="shared" si="19"/>
        <v>200000</v>
      </c>
      <c r="O57" s="179">
        <f t="shared" si="19"/>
        <v>0</v>
      </c>
      <c r="P57" s="179">
        <f t="shared" si="19"/>
        <v>0</v>
      </c>
      <c r="Q57" s="191"/>
      <c r="R57" s="191"/>
      <c r="S57" s="191"/>
      <c r="T57" s="191"/>
      <c r="U57" s="191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ht="15">
      <c r="A58" s="853"/>
      <c r="B58" s="856"/>
      <c r="C58" s="177" t="s">
        <v>2</v>
      </c>
      <c r="D58" s="193">
        <f>D56+D57</f>
        <v>867381903</v>
      </c>
      <c r="E58" s="179">
        <f t="shared" ref="E58:P58" si="20">E56+E57</f>
        <v>310668326</v>
      </c>
      <c r="F58" s="179">
        <f t="shared" si="20"/>
        <v>51093393</v>
      </c>
      <c r="G58" s="179">
        <f t="shared" si="20"/>
        <v>366830</v>
      </c>
      <c r="H58" s="179">
        <f t="shared" si="20"/>
        <v>50726563</v>
      </c>
      <c r="I58" s="179">
        <f t="shared" si="20"/>
        <v>253828209</v>
      </c>
      <c r="J58" s="179">
        <f t="shared" si="20"/>
        <v>0</v>
      </c>
      <c r="K58" s="179">
        <f t="shared" si="20"/>
        <v>5746724</v>
      </c>
      <c r="L58" s="179">
        <f t="shared" si="20"/>
        <v>0</v>
      </c>
      <c r="M58" s="179">
        <f t="shared" si="20"/>
        <v>556713577</v>
      </c>
      <c r="N58" s="179">
        <f t="shared" si="20"/>
        <v>546713577</v>
      </c>
      <c r="O58" s="179">
        <f t="shared" si="20"/>
        <v>291387969</v>
      </c>
      <c r="P58" s="179">
        <f t="shared" si="20"/>
        <v>10000000</v>
      </c>
      <c r="Q58" s="191"/>
      <c r="R58" s="191"/>
      <c r="S58" s="191"/>
      <c r="T58" s="191"/>
      <c r="U58" s="191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hidden="1">
      <c r="A59" s="839" t="s">
        <v>168</v>
      </c>
      <c r="B59" s="842" t="s">
        <v>104</v>
      </c>
      <c r="C59" s="182" t="s">
        <v>0</v>
      </c>
      <c r="D59" s="183">
        <f>E59+M59</f>
        <v>210665474</v>
      </c>
      <c r="E59" s="184">
        <f>F59+I59+J59+K59+L59</f>
        <v>199185474</v>
      </c>
      <c r="F59" s="184">
        <f>G59+H59</f>
        <v>500000</v>
      </c>
      <c r="G59" s="184">
        <v>150000</v>
      </c>
      <c r="H59" s="184">
        <v>350000</v>
      </c>
      <c r="I59" s="184">
        <v>194564000</v>
      </c>
      <c r="J59" s="184">
        <v>0</v>
      </c>
      <c r="K59" s="184">
        <f>3884183+237291</f>
        <v>4121474</v>
      </c>
      <c r="L59" s="184">
        <v>0</v>
      </c>
      <c r="M59" s="184">
        <f>N59+P59</f>
        <v>11480000</v>
      </c>
      <c r="N59" s="184">
        <v>11480000</v>
      </c>
      <c r="O59" s="184">
        <v>0</v>
      </c>
      <c r="P59" s="184">
        <v>0</v>
      </c>
      <c r="Q59" s="185"/>
      <c r="R59" s="185"/>
      <c r="S59" s="185"/>
      <c r="T59" s="185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186"/>
      <c r="IN59" s="186"/>
      <c r="IO59" s="186"/>
      <c r="IP59" s="186"/>
      <c r="IQ59" s="186"/>
      <c r="IR59" s="186"/>
      <c r="IS59" s="186"/>
      <c r="IT59" s="186"/>
      <c r="IU59" s="186"/>
      <c r="IV59" s="186"/>
    </row>
    <row r="60" spans="1:256" hidden="1">
      <c r="A60" s="840"/>
      <c r="B60" s="843"/>
      <c r="C60" s="182" t="s">
        <v>1</v>
      </c>
      <c r="D60" s="183">
        <f>E60+M60</f>
        <v>0</v>
      </c>
      <c r="E60" s="184">
        <f>F60+I60+J60+K60+L60</f>
        <v>0</v>
      </c>
      <c r="F60" s="184">
        <f>G60+H60</f>
        <v>0</v>
      </c>
      <c r="G60" s="184"/>
      <c r="H60" s="184"/>
      <c r="I60" s="184"/>
      <c r="J60" s="184"/>
      <c r="K60" s="184"/>
      <c r="L60" s="184"/>
      <c r="M60" s="184">
        <f>N60+P60</f>
        <v>0</v>
      </c>
      <c r="N60" s="184"/>
      <c r="O60" s="184"/>
      <c r="P60" s="184"/>
      <c r="Q60" s="185"/>
      <c r="R60" s="185"/>
      <c r="S60" s="185"/>
      <c r="T60" s="185"/>
      <c r="U60" s="185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186"/>
      <c r="IN60" s="186"/>
      <c r="IO60" s="186"/>
      <c r="IP60" s="186"/>
      <c r="IQ60" s="186"/>
      <c r="IR60" s="186"/>
      <c r="IS60" s="186"/>
      <c r="IT60" s="186"/>
      <c r="IU60" s="186"/>
      <c r="IV60" s="186"/>
    </row>
    <row r="61" spans="1:256" hidden="1">
      <c r="A61" s="841"/>
      <c r="B61" s="844"/>
      <c r="C61" s="182" t="s">
        <v>2</v>
      </c>
      <c r="D61" s="183">
        <f>D59+D60</f>
        <v>210665474</v>
      </c>
      <c r="E61" s="184">
        <f t="shared" ref="E61:P61" si="21">E59+E60</f>
        <v>199185474</v>
      </c>
      <c r="F61" s="184">
        <f t="shared" si="21"/>
        <v>500000</v>
      </c>
      <c r="G61" s="184">
        <f t="shared" si="21"/>
        <v>150000</v>
      </c>
      <c r="H61" s="184">
        <f t="shared" si="21"/>
        <v>350000</v>
      </c>
      <c r="I61" s="184">
        <f t="shared" si="21"/>
        <v>194564000</v>
      </c>
      <c r="J61" s="184">
        <f t="shared" si="21"/>
        <v>0</v>
      </c>
      <c r="K61" s="184">
        <f t="shared" si="21"/>
        <v>4121474</v>
      </c>
      <c r="L61" s="184">
        <f t="shared" si="21"/>
        <v>0</v>
      </c>
      <c r="M61" s="184">
        <f t="shared" si="21"/>
        <v>11480000</v>
      </c>
      <c r="N61" s="184">
        <f t="shared" si="21"/>
        <v>11480000</v>
      </c>
      <c r="O61" s="184">
        <f t="shared" si="21"/>
        <v>0</v>
      </c>
      <c r="P61" s="184">
        <f t="shared" si="21"/>
        <v>0</v>
      </c>
      <c r="Q61" s="185"/>
      <c r="R61" s="185"/>
      <c r="S61" s="185"/>
      <c r="T61" s="185"/>
      <c r="U61" s="185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6"/>
      <c r="DY61" s="186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6"/>
      <c r="FH61" s="186"/>
      <c r="FI61" s="186"/>
      <c r="FJ61" s="186"/>
      <c r="FK61" s="186"/>
      <c r="FL61" s="186"/>
      <c r="FM61" s="186"/>
      <c r="FN61" s="186"/>
      <c r="FO61" s="186"/>
      <c r="FP61" s="186"/>
      <c r="FQ61" s="186"/>
      <c r="FR61" s="186"/>
      <c r="FS61" s="186"/>
      <c r="FT61" s="186"/>
      <c r="FU61" s="186"/>
      <c r="FV61" s="186"/>
      <c r="FW61" s="186"/>
      <c r="FX61" s="186"/>
      <c r="FY61" s="186"/>
      <c r="FZ61" s="186"/>
      <c r="GA61" s="186"/>
      <c r="GB61" s="186"/>
      <c r="GC61" s="186"/>
      <c r="GD61" s="186"/>
      <c r="GE61" s="186"/>
      <c r="GF61" s="186"/>
      <c r="GG61" s="186"/>
      <c r="GH61" s="186"/>
      <c r="GI61" s="186"/>
      <c r="GJ61" s="186"/>
      <c r="GK61" s="186"/>
      <c r="GL61" s="186"/>
      <c r="GM61" s="186"/>
      <c r="GN61" s="186"/>
      <c r="GO61" s="186"/>
      <c r="GP61" s="186"/>
      <c r="GQ61" s="186"/>
      <c r="GR61" s="186"/>
      <c r="GS61" s="186"/>
      <c r="GT61" s="186"/>
      <c r="GU61" s="186"/>
      <c r="GV61" s="186"/>
      <c r="GW61" s="186"/>
      <c r="GX61" s="186"/>
      <c r="GY61" s="186"/>
      <c r="GZ61" s="186"/>
      <c r="HA61" s="186"/>
      <c r="HB61" s="186"/>
      <c r="HC61" s="186"/>
      <c r="HD61" s="186"/>
      <c r="HE61" s="186"/>
      <c r="HF61" s="186"/>
      <c r="HG61" s="186"/>
      <c r="HH61" s="186"/>
      <c r="HI61" s="186"/>
      <c r="HJ61" s="186"/>
      <c r="HK61" s="186"/>
      <c r="HL61" s="186"/>
      <c r="HM61" s="186"/>
      <c r="HN61" s="186"/>
      <c r="HO61" s="186"/>
      <c r="HP61" s="186"/>
      <c r="HQ61" s="186"/>
      <c r="HR61" s="186"/>
      <c r="HS61" s="186"/>
      <c r="HT61" s="186"/>
      <c r="HU61" s="186"/>
      <c r="HV61" s="186"/>
      <c r="HW61" s="186"/>
      <c r="HX61" s="186"/>
      <c r="HY61" s="186"/>
      <c r="HZ61" s="186"/>
      <c r="IA61" s="186"/>
      <c r="IB61" s="186"/>
      <c r="IC61" s="186"/>
      <c r="ID61" s="186"/>
      <c r="IE61" s="186"/>
      <c r="IF61" s="186"/>
      <c r="IG61" s="186"/>
      <c r="IH61" s="186"/>
      <c r="II61" s="186"/>
      <c r="IJ61" s="186"/>
      <c r="IK61" s="186"/>
      <c r="IL61" s="186"/>
      <c r="IM61" s="186"/>
      <c r="IN61" s="186"/>
      <c r="IO61" s="186"/>
      <c r="IP61" s="186"/>
      <c r="IQ61" s="186"/>
      <c r="IR61" s="186"/>
      <c r="IS61" s="186"/>
      <c r="IT61" s="186"/>
      <c r="IU61" s="186"/>
      <c r="IV61" s="186"/>
    </row>
    <row r="62" spans="1:256">
      <c r="A62" s="857">
        <v>60002</v>
      </c>
      <c r="B62" s="842" t="s">
        <v>169</v>
      </c>
      <c r="C62" s="182" t="s">
        <v>0</v>
      </c>
      <c r="D62" s="183">
        <f>E62+M62</f>
        <v>0</v>
      </c>
      <c r="E62" s="184">
        <f>F62+I62+J62+K62+L62</f>
        <v>0</v>
      </c>
      <c r="F62" s="184">
        <f>G62+H62</f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f>N62+P62</f>
        <v>0</v>
      </c>
      <c r="N62" s="184">
        <v>0</v>
      </c>
      <c r="O62" s="184">
        <v>0</v>
      </c>
      <c r="P62" s="184">
        <v>0</v>
      </c>
      <c r="Q62" s="185"/>
      <c r="R62" s="185"/>
      <c r="S62" s="185"/>
      <c r="T62" s="185"/>
      <c r="U62" s="185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86"/>
      <c r="FR62" s="186"/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86"/>
      <c r="GD62" s="186"/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86"/>
      <c r="GP62" s="186"/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86"/>
      <c r="HB62" s="186"/>
      <c r="HC62" s="186"/>
      <c r="HD62" s="186"/>
      <c r="HE62" s="186"/>
      <c r="HF62" s="186"/>
      <c r="HG62" s="186"/>
      <c r="HH62" s="186"/>
      <c r="HI62" s="186"/>
      <c r="HJ62" s="186"/>
      <c r="HK62" s="186"/>
      <c r="HL62" s="186"/>
      <c r="HM62" s="186"/>
      <c r="HN62" s="186"/>
      <c r="HO62" s="186"/>
      <c r="HP62" s="186"/>
      <c r="HQ62" s="186"/>
      <c r="HR62" s="186"/>
      <c r="HS62" s="186"/>
      <c r="HT62" s="186"/>
      <c r="HU62" s="186"/>
      <c r="HV62" s="186"/>
      <c r="HW62" s="186"/>
      <c r="HX62" s="186"/>
      <c r="HY62" s="186"/>
      <c r="HZ62" s="186"/>
      <c r="IA62" s="186"/>
      <c r="IB62" s="186"/>
      <c r="IC62" s="186"/>
      <c r="ID62" s="186"/>
      <c r="IE62" s="186"/>
      <c r="IF62" s="186"/>
      <c r="IG62" s="186"/>
      <c r="IH62" s="186"/>
      <c r="II62" s="186"/>
      <c r="IJ62" s="186"/>
      <c r="IK62" s="186"/>
      <c r="IL62" s="186"/>
      <c r="IM62" s="186"/>
      <c r="IN62" s="186"/>
      <c r="IO62" s="186"/>
      <c r="IP62" s="186"/>
      <c r="IQ62" s="186"/>
      <c r="IR62" s="186"/>
      <c r="IS62" s="186"/>
      <c r="IT62" s="186"/>
      <c r="IU62" s="186"/>
      <c r="IV62" s="186"/>
    </row>
    <row r="63" spans="1:256">
      <c r="A63" s="858"/>
      <c r="B63" s="843"/>
      <c r="C63" s="182" t="s">
        <v>1</v>
      </c>
      <c r="D63" s="183">
        <f>E63+M63</f>
        <v>200000</v>
      </c>
      <c r="E63" s="184">
        <f>F63+I63+J63+K63+L63</f>
        <v>0</v>
      </c>
      <c r="F63" s="184">
        <f>G63+H63</f>
        <v>0</v>
      </c>
      <c r="G63" s="184"/>
      <c r="H63" s="184"/>
      <c r="I63" s="184"/>
      <c r="J63" s="184"/>
      <c r="K63" s="184"/>
      <c r="L63" s="184"/>
      <c r="M63" s="184">
        <f>N63+P63</f>
        <v>200000</v>
      </c>
      <c r="N63" s="184">
        <v>200000</v>
      </c>
      <c r="O63" s="184"/>
      <c r="P63" s="184"/>
      <c r="Q63" s="185"/>
      <c r="R63" s="185"/>
      <c r="S63" s="185"/>
      <c r="T63" s="185"/>
      <c r="U63" s="185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6"/>
      <c r="FG63" s="186"/>
      <c r="FH63" s="186"/>
      <c r="FI63" s="186"/>
      <c r="FJ63" s="186"/>
      <c r="FK63" s="186"/>
      <c r="FL63" s="186"/>
      <c r="FM63" s="186"/>
      <c r="FN63" s="186"/>
      <c r="FO63" s="186"/>
      <c r="FP63" s="186"/>
      <c r="FQ63" s="186"/>
      <c r="FR63" s="186"/>
      <c r="FS63" s="186"/>
      <c r="FT63" s="186"/>
      <c r="FU63" s="186"/>
      <c r="FV63" s="186"/>
      <c r="FW63" s="186"/>
      <c r="FX63" s="186"/>
      <c r="FY63" s="186"/>
      <c r="FZ63" s="186"/>
      <c r="GA63" s="186"/>
      <c r="GB63" s="186"/>
      <c r="GC63" s="186"/>
      <c r="GD63" s="186"/>
      <c r="GE63" s="186"/>
      <c r="GF63" s="186"/>
      <c r="GG63" s="186"/>
      <c r="GH63" s="186"/>
      <c r="GI63" s="186"/>
      <c r="GJ63" s="186"/>
      <c r="GK63" s="186"/>
      <c r="GL63" s="186"/>
      <c r="GM63" s="186"/>
      <c r="GN63" s="186"/>
      <c r="GO63" s="186"/>
      <c r="GP63" s="186"/>
      <c r="GQ63" s="186"/>
      <c r="GR63" s="186"/>
      <c r="GS63" s="186"/>
      <c r="GT63" s="186"/>
      <c r="GU63" s="186"/>
      <c r="GV63" s="186"/>
      <c r="GW63" s="186"/>
      <c r="GX63" s="186"/>
      <c r="GY63" s="186"/>
      <c r="GZ63" s="186"/>
      <c r="HA63" s="186"/>
      <c r="HB63" s="186"/>
      <c r="HC63" s="186"/>
      <c r="HD63" s="186"/>
      <c r="HE63" s="186"/>
      <c r="HF63" s="186"/>
      <c r="HG63" s="186"/>
      <c r="HH63" s="186"/>
      <c r="HI63" s="186"/>
      <c r="HJ63" s="186"/>
      <c r="HK63" s="186"/>
      <c r="HL63" s="186"/>
      <c r="HM63" s="186"/>
      <c r="HN63" s="186"/>
      <c r="HO63" s="186"/>
      <c r="HP63" s="186"/>
      <c r="HQ63" s="186"/>
      <c r="HR63" s="186"/>
      <c r="HS63" s="186"/>
      <c r="HT63" s="186"/>
      <c r="HU63" s="186"/>
      <c r="HV63" s="186"/>
      <c r="HW63" s="186"/>
      <c r="HX63" s="186"/>
      <c r="HY63" s="186"/>
      <c r="HZ63" s="186"/>
      <c r="IA63" s="186"/>
      <c r="IB63" s="186"/>
      <c r="IC63" s="186"/>
      <c r="ID63" s="186"/>
      <c r="IE63" s="186"/>
      <c r="IF63" s="186"/>
      <c r="IG63" s="186"/>
      <c r="IH63" s="186"/>
      <c r="II63" s="186"/>
      <c r="IJ63" s="186"/>
      <c r="IK63" s="186"/>
      <c r="IL63" s="186"/>
      <c r="IM63" s="186"/>
      <c r="IN63" s="186"/>
      <c r="IO63" s="186"/>
      <c r="IP63" s="186"/>
      <c r="IQ63" s="186"/>
      <c r="IR63" s="186"/>
      <c r="IS63" s="186"/>
      <c r="IT63" s="186"/>
      <c r="IU63" s="186"/>
      <c r="IV63" s="186"/>
    </row>
    <row r="64" spans="1:256">
      <c r="A64" s="859"/>
      <c r="B64" s="844"/>
      <c r="C64" s="182" t="s">
        <v>2</v>
      </c>
      <c r="D64" s="183">
        <f>D62+D63</f>
        <v>200000</v>
      </c>
      <c r="E64" s="184">
        <f t="shared" ref="E64:P64" si="22">E62+E63</f>
        <v>0</v>
      </c>
      <c r="F64" s="184">
        <f t="shared" si="22"/>
        <v>0</v>
      </c>
      <c r="G64" s="184">
        <f t="shared" si="22"/>
        <v>0</v>
      </c>
      <c r="H64" s="184">
        <f t="shared" si="22"/>
        <v>0</v>
      </c>
      <c r="I64" s="184">
        <f t="shared" si="22"/>
        <v>0</v>
      </c>
      <c r="J64" s="184">
        <f t="shared" si="22"/>
        <v>0</v>
      </c>
      <c r="K64" s="184">
        <f t="shared" si="22"/>
        <v>0</v>
      </c>
      <c r="L64" s="184">
        <f t="shared" si="22"/>
        <v>0</v>
      </c>
      <c r="M64" s="184">
        <f t="shared" si="22"/>
        <v>200000</v>
      </c>
      <c r="N64" s="184">
        <f t="shared" si="22"/>
        <v>200000</v>
      </c>
      <c r="O64" s="184">
        <f t="shared" si="22"/>
        <v>0</v>
      </c>
      <c r="P64" s="184">
        <f t="shared" si="22"/>
        <v>0</v>
      </c>
      <c r="Q64" s="185"/>
      <c r="R64" s="185"/>
      <c r="S64" s="185"/>
      <c r="T64" s="185"/>
      <c r="U64" s="185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  <c r="DQ64" s="186"/>
      <c r="DR64" s="186"/>
      <c r="DS64" s="186"/>
      <c r="DT64" s="186"/>
      <c r="DU64" s="186"/>
      <c r="DV64" s="186"/>
      <c r="DW64" s="186"/>
      <c r="DX64" s="186"/>
      <c r="DY64" s="186"/>
      <c r="DZ64" s="186"/>
      <c r="EA64" s="186"/>
      <c r="EB64" s="186"/>
      <c r="EC64" s="186"/>
      <c r="ED64" s="186"/>
      <c r="EE64" s="186"/>
      <c r="EF64" s="186"/>
      <c r="EG64" s="186"/>
      <c r="EH64" s="186"/>
      <c r="EI64" s="186"/>
      <c r="EJ64" s="186"/>
      <c r="EK64" s="186"/>
      <c r="EL64" s="186"/>
      <c r="EM64" s="186"/>
      <c r="EN64" s="186"/>
      <c r="EO64" s="186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186"/>
      <c r="FA64" s="186"/>
      <c r="FB64" s="186"/>
      <c r="FC64" s="186"/>
      <c r="FD64" s="186"/>
      <c r="FE64" s="186"/>
      <c r="FF64" s="186"/>
      <c r="FG64" s="186"/>
      <c r="FH64" s="186"/>
      <c r="FI64" s="186"/>
      <c r="FJ64" s="186"/>
      <c r="FK64" s="186"/>
      <c r="FL64" s="186"/>
      <c r="FM64" s="186"/>
      <c r="FN64" s="186"/>
      <c r="FO64" s="186"/>
      <c r="FP64" s="186"/>
      <c r="FQ64" s="186"/>
      <c r="FR64" s="186"/>
      <c r="FS64" s="186"/>
      <c r="FT64" s="186"/>
      <c r="FU64" s="186"/>
      <c r="FV64" s="186"/>
      <c r="FW64" s="186"/>
      <c r="FX64" s="186"/>
      <c r="FY64" s="186"/>
      <c r="FZ64" s="186"/>
      <c r="GA64" s="186"/>
      <c r="GB64" s="186"/>
      <c r="GC64" s="186"/>
      <c r="GD64" s="186"/>
      <c r="GE64" s="186"/>
      <c r="GF64" s="186"/>
      <c r="GG64" s="186"/>
      <c r="GH64" s="186"/>
      <c r="GI64" s="186"/>
      <c r="GJ64" s="186"/>
      <c r="GK64" s="186"/>
      <c r="GL64" s="186"/>
      <c r="GM64" s="186"/>
      <c r="GN64" s="186"/>
      <c r="GO64" s="186"/>
      <c r="GP64" s="186"/>
      <c r="GQ64" s="186"/>
      <c r="GR64" s="186"/>
      <c r="GS64" s="186"/>
      <c r="GT64" s="186"/>
      <c r="GU64" s="186"/>
      <c r="GV64" s="186"/>
      <c r="GW64" s="186"/>
      <c r="GX64" s="186"/>
      <c r="GY64" s="186"/>
      <c r="GZ64" s="186"/>
      <c r="HA64" s="186"/>
      <c r="HB64" s="186"/>
      <c r="HC64" s="186"/>
      <c r="HD64" s="186"/>
      <c r="HE64" s="186"/>
      <c r="HF64" s="186"/>
      <c r="HG64" s="186"/>
      <c r="HH64" s="186"/>
      <c r="HI64" s="186"/>
      <c r="HJ64" s="186"/>
      <c r="HK64" s="186"/>
      <c r="HL64" s="186"/>
      <c r="HM64" s="186"/>
      <c r="HN64" s="186"/>
      <c r="HO64" s="186"/>
      <c r="HP64" s="186"/>
      <c r="HQ64" s="186"/>
      <c r="HR64" s="186"/>
      <c r="HS64" s="186"/>
      <c r="HT64" s="186"/>
      <c r="HU64" s="186"/>
      <c r="HV64" s="186"/>
      <c r="HW64" s="186"/>
      <c r="HX64" s="186"/>
      <c r="HY64" s="186"/>
      <c r="HZ64" s="186"/>
      <c r="IA64" s="186"/>
      <c r="IB64" s="186"/>
      <c r="IC64" s="186"/>
      <c r="ID64" s="186"/>
      <c r="IE64" s="186"/>
      <c r="IF64" s="186"/>
      <c r="IG64" s="186"/>
      <c r="IH64" s="186"/>
      <c r="II64" s="186"/>
      <c r="IJ64" s="186"/>
      <c r="IK64" s="186"/>
      <c r="IL64" s="186"/>
      <c r="IM64" s="186"/>
      <c r="IN64" s="186"/>
      <c r="IO64" s="186"/>
      <c r="IP64" s="186"/>
      <c r="IQ64" s="186"/>
      <c r="IR64" s="186"/>
      <c r="IS64" s="186"/>
      <c r="IT64" s="186"/>
      <c r="IU64" s="186"/>
      <c r="IV64" s="186"/>
    </row>
    <row r="65" spans="1:256">
      <c r="A65" s="839" t="s">
        <v>170</v>
      </c>
      <c r="B65" s="842" t="s">
        <v>106</v>
      </c>
      <c r="C65" s="182" t="s">
        <v>0</v>
      </c>
      <c r="D65" s="183">
        <f>E65+M65</f>
        <v>36443000</v>
      </c>
      <c r="E65" s="184">
        <f>F65+I65+J65+K65+L65</f>
        <v>36443000</v>
      </c>
      <c r="F65" s="184">
        <f>G65+H65</f>
        <v>0</v>
      </c>
      <c r="G65" s="184">
        <v>0</v>
      </c>
      <c r="H65" s="184">
        <v>0</v>
      </c>
      <c r="I65" s="184">
        <v>36443000</v>
      </c>
      <c r="J65" s="184">
        <v>0</v>
      </c>
      <c r="K65" s="184">
        <v>0</v>
      </c>
      <c r="L65" s="184">
        <v>0</v>
      </c>
      <c r="M65" s="184">
        <f>N65+P65</f>
        <v>0</v>
      </c>
      <c r="N65" s="184">
        <v>0</v>
      </c>
      <c r="O65" s="184">
        <v>0</v>
      </c>
      <c r="P65" s="184">
        <v>0</v>
      </c>
      <c r="Q65" s="185"/>
      <c r="R65" s="185"/>
      <c r="S65" s="185"/>
      <c r="T65" s="185"/>
      <c r="U65" s="185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6"/>
      <c r="EC65" s="186"/>
      <c r="ED65" s="186"/>
      <c r="EE65" s="186"/>
      <c r="EF65" s="186"/>
      <c r="EG65" s="186"/>
      <c r="EH65" s="186"/>
      <c r="EI65" s="186"/>
      <c r="EJ65" s="186"/>
      <c r="EK65" s="186"/>
      <c r="EL65" s="186"/>
      <c r="EM65" s="186"/>
      <c r="EN65" s="186"/>
      <c r="EO65" s="186"/>
      <c r="EP65" s="186"/>
      <c r="EQ65" s="186"/>
      <c r="ER65" s="186"/>
      <c r="ES65" s="186"/>
      <c r="ET65" s="186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6"/>
      <c r="FG65" s="186"/>
      <c r="FH65" s="186"/>
      <c r="FI65" s="186"/>
      <c r="FJ65" s="186"/>
      <c r="FK65" s="186"/>
      <c r="FL65" s="186"/>
      <c r="FM65" s="186"/>
      <c r="FN65" s="186"/>
      <c r="FO65" s="186"/>
      <c r="FP65" s="186"/>
      <c r="FQ65" s="186"/>
      <c r="FR65" s="186"/>
      <c r="FS65" s="186"/>
      <c r="FT65" s="186"/>
      <c r="FU65" s="186"/>
      <c r="FV65" s="186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  <c r="IB65" s="186"/>
      <c r="IC65" s="186"/>
      <c r="ID65" s="186"/>
      <c r="IE65" s="186"/>
      <c r="IF65" s="186"/>
      <c r="IG65" s="186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  <c r="IT65" s="186"/>
      <c r="IU65" s="186"/>
      <c r="IV65" s="186"/>
    </row>
    <row r="66" spans="1:256">
      <c r="A66" s="840"/>
      <c r="B66" s="843"/>
      <c r="C66" s="182" t="s">
        <v>1</v>
      </c>
      <c r="D66" s="183">
        <f>E66+M66</f>
        <v>176153</v>
      </c>
      <c r="E66" s="184">
        <f>F66+I66+J66+K66+L66</f>
        <v>176153</v>
      </c>
      <c r="F66" s="184">
        <f>G66+H66</f>
        <v>8153</v>
      </c>
      <c r="G66" s="184"/>
      <c r="H66" s="184">
        <v>8153</v>
      </c>
      <c r="I66" s="184">
        <v>168000</v>
      </c>
      <c r="J66" s="184"/>
      <c r="K66" s="184"/>
      <c r="L66" s="184"/>
      <c r="M66" s="184">
        <f>N66+P66</f>
        <v>0</v>
      </c>
      <c r="N66" s="184"/>
      <c r="O66" s="184"/>
      <c r="P66" s="184"/>
      <c r="Q66" s="185"/>
      <c r="R66" s="185"/>
      <c r="S66" s="185"/>
      <c r="T66" s="185"/>
      <c r="U66" s="185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6"/>
      <c r="DX66" s="186"/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186"/>
      <c r="IV66" s="186"/>
    </row>
    <row r="67" spans="1:256">
      <c r="A67" s="841"/>
      <c r="B67" s="844"/>
      <c r="C67" s="182" t="s">
        <v>2</v>
      </c>
      <c r="D67" s="183">
        <f>D65+D66</f>
        <v>36619153</v>
      </c>
      <c r="E67" s="184">
        <f t="shared" ref="E67:P67" si="23">E65+E66</f>
        <v>36619153</v>
      </c>
      <c r="F67" s="184">
        <f t="shared" si="23"/>
        <v>8153</v>
      </c>
      <c r="G67" s="184">
        <f t="shared" si="23"/>
        <v>0</v>
      </c>
      <c r="H67" s="184">
        <f t="shared" si="23"/>
        <v>8153</v>
      </c>
      <c r="I67" s="184">
        <f t="shared" si="23"/>
        <v>36611000</v>
      </c>
      <c r="J67" s="184">
        <f t="shared" si="23"/>
        <v>0</v>
      </c>
      <c r="K67" s="184">
        <f t="shared" si="23"/>
        <v>0</v>
      </c>
      <c r="L67" s="184">
        <f t="shared" si="23"/>
        <v>0</v>
      </c>
      <c r="M67" s="184">
        <f t="shared" si="23"/>
        <v>0</v>
      </c>
      <c r="N67" s="184">
        <f t="shared" si="23"/>
        <v>0</v>
      </c>
      <c r="O67" s="184">
        <f t="shared" si="23"/>
        <v>0</v>
      </c>
      <c r="P67" s="184">
        <f t="shared" si="23"/>
        <v>0</v>
      </c>
      <c r="Q67" s="185"/>
      <c r="R67" s="185"/>
      <c r="S67" s="185"/>
      <c r="T67" s="185"/>
      <c r="U67" s="185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6"/>
      <c r="DB67" s="186"/>
      <c r="DC67" s="186"/>
      <c r="DD67" s="186"/>
      <c r="DE67" s="186"/>
      <c r="DF67" s="186"/>
      <c r="DG67" s="186"/>
      <c r="DH67" s="186"/>
      <c r="DI67" s="186"/>
      <c r="DJ67" s="186"/>
      <c r="DK67" s="186"/>
      <c r="DL67" s="186"/>
      <c r="DM67" s="186"/>
      <c r="DN67" s="186"/>
      <c r="DO67" s="186"/>
      <c r="DP67" s="186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6"/>
      <c r="EC67" s="186"/>
      <c r="ED67" s="186"/>
      <c r="EE67" s="186"/>
      <c r="EF67" s="186"/>
      <c r="EG67" s="186"/>
      <c r="EH67" s="186"/>
      <c r="EI67" s="186"/>
      <c r="EJ67" s="186"/>
      <c r="EK67" s="186"/>
      <c r="EL67" s="186"/>
      <c r="EM67" s="186"/>
      <c r="EN67" s="186"/>
      <c r="EO67" s="186"/>
      <c r="EP67" s="186"/>
      <c r="EQ67" s="186"/>
      <c r="ER67" s="186"/>
      <c r="ES67" s="186"/>
      <c r="ET67" s="186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6"/>
      <c r="FG67" s="186"/>
      <c r="FH67" s="186"/>
      <c r="FI67" s="186"/>
      <c r="FJ67" s="186"/>
      <c r="FK67" s="186"/>
      <c r="FL67" s="186"/>
      <c r="FM67" s="186"/>
      <c r="FN67" s="186"/>
      <c r="FO67" s="186"/>
      <c r="FP67" s="186"/>
      <c r="FQ67" s="186"/>
      <c r="FR67" s="186"/>
      <c r="FS67" s="186"/>
      <c r="FT67" s="186"/>
      <c r="FU67" s="186"/>
      <c r="FV67" s="186"/>
      <c r="FW67" s="186"/>
      <c r="FX67" s="186"/>
      <c r="FY67" s="186"/>
      <c r="FZ67" s="186"/>
      <c r="GA67" s="186"/>
      <c r="GB67" s="186"/>
      <c r="GC67" s="186"/>
      <c r="GD67" s="186"/>
      <c r="GE67" s="186"/>
      <c r="GF67" s="186"/>
      <c r="GG67" s="186"/>
      <c r="GH67" s="186"/>
      <c r="GI67" s="186"/>
      <c r="GJ67" s="186"/>
      <c r="GK67" s="186"/>
      <c r="GL67" s="186"/>
      <c r="GM67" s="186"/>
      <c r="GN67" s="186"/>
      <c r="GO67" s="186"/>
      <c r="GP67" s="186"/>
      <c r="GQ67" s="186"/>
      <c r="GR67" s="186"/>
      <c r="GS67" s="186"/>
      <c r="GT67" s="186"/>
      <c r="GU67" s="186"/>
      <c r="GV67" s="186"/>
      <c r="GW67" s="186"/>
      <c r="GX67" s="186"/>
      <c r="GY67" s="186"/>
      <c r="GZ67" s="186"/>
      <c r="HA67" s="186"/>
      <c r="HB67" s="186"/>
      <c r="HC67" s="186"/>
      <c r="HD67" s="186"/>
      <c r="HE67" s="186"/>
      <c r="HF67" s="186"/>
      <c r="HG67" s="186"/>
      <c r="HH67" s="186"/>
      <c r="HI67" s="186"/>
      <c r="HJ67" s="186"/>
      <c r="HK67" s="186"/>
      <c r="HL67" s="186"/>
      <c r="HM67" s="186"/>
      <c r="HN67" s="186"/>
      <c r="HO67" s="186"/>
      <c r="HP67" s="186"/>
      <c r="HQ67" s="186"/>
      <c r="HR67" s="186"/>
      <c r="HS67" s="186"/>
      <c r="HT67" s="186"/>
      <c r="HU67" s="186"/>
      <c r="HV67" s="186"/>
      <c r="HW67" s="186"/>
      <c r="HX67" s="186"/>
      <c r="HY67" s="186"/>
      <c r="HZ67" s="186"/>
      <c r="IA67" s="186"/>
      <c r="IB67" s="186"/>
      <c r="IC67" s="186"/>
      <c r="ID67" s="186"/>
      <c r="IE67" s="186"/>
      <c r="IF67" s="186"/>
      <c r="IG67" s="186"/>
      <c r="IH67" s="186"/>
      <c r="II67" s="186"/>
      <c r="IJ67" s="186"/>
      <c r="IK67" s="186"/>
      <c r="IL67" s="186"/>
      <c r="IM67" s="186"/>
      <c r="IN67" s="186"/>
      <c r="IO67" s="186"/>
      <c r="IP67" s="186"/>
      <c r="IQ67" s="186"/>
      <c r="IR67" s="186"/>
      <c r="IS67" s="186"/>
      <c r="IT67" s="186"/>
      <c r="IU67" s="186"/>
      <c r="IV67" s="186"/>
    </row>
    <row r="68" spans="1:256">
      <c r="A68" s="857">
        <v>60004</v>
      </c>
      <c r="B68" s="842" t="s">
        <v>110</v>
      </c>
      <c r="C68" s="182" t="s">
        <v>0</v>
      </c>
      <c r="D68" s="183">
        <f>E68+M68</f>
        <v>6000000</v>
      </c>
      <c r="E68" s="184">
        <f>F68+I68+J68+K68+L68</f>
        <v>6000000</v>
      </c>
      <c r="F68" s="184">
        <f>G68+H68</f>
        <v>0</v>
      </c>
      <c r="G68" s="184">
        <v>0</v>
      </c>
      <c r="H68" s="184">
        <v>0</v>
      </c>
      <c r="I68" s="184">
        <v>6000000</v>
      </c>
      <c r="J68" s="184">
        <v>0</v>
      </c>
      <c r="K68" s="184">
        <v>0</v>
      </c>
      <c r="L68" s="184">
        <v>0</v>
      </c>
      <c r="M68" s="184">
        <f>N68+P68</f>
        <v>0</v>
      </c>
      <c r="N68" s="184">
        <v>0</v>
      </c>
      <c r="O68" s="184">
        <v>0</v>
      </c>
      <c r="P68" s="184">
        <v>0</v>
      </c>
      <c r="Q68" s="185"/>
      <c r="R68" s="185"/>
      <c r="S68" s="185"/>
      <c r="T68" s="185"/>
      <c r="U68" s="185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  <c r="DB68" s="186"/>
      <c r="DC68" s="186"/>
      <c r="DD68" s="186"/>
      <c r="DE68" s="186"/>
      <c r="DF68" s="186"/>
      <c r="DG68" s="186"/>
      <c r="DH68" s="186"/>
      <c r="DI68" s="186"/>
      <c r="DJ68" s="186"/>
      <c r="DK68" s="186"/>
      <c r="DL68" s="186"/>
      <c r="DM68" s="186"/>
      <c r="DN68" s="186"/>
      <c r="DO68" s="186"/>
      <c r="DP68" s="186"/>
      <c r="DQ68" s="186"/>
      <c r="DR68" s="186"/>
      <c r="DS68" s="186"/>
      <c r="DT68" s="186"/>
      <c r="DU68" s="186"/>
      <c r="DV68" s="186"/>
      <c r="DW68" s="186"/>
      <c r="DX68" s="186"/>
      <c r="DY68" s="186"/>
      <c r="DZ68" s="186"/>
      <c r="EA68" s="186"/>
      <c r="EB68" s="186"/>
      <c r="EC68" s="186"/>
      <c r="ED68" s="186"/>
      <c r="EE68" s="186"/>
      <c r="EF68" s="186"/>
      <c r="EG68" s="186"/>
      <c r="EH68" s="186"/>
      <c r="EI68" s="186"/>
      <c r="EJ68" s="186"/>
      <c r="EK68" s="186"/>
      <c r="EL68" s="186"/>
      <c r="EM68" s="186"/>
      <c r="EN68" s="186"/>
      <c r="EO68" s="186"/>
      <c r="EP68" s="186"/>
      <c r="EQ68" s="186"/>
      <c r="ER68" s="186"/>
      <c r="ES68" s="186"/>
      <c r="ET68" s="186"/>
      <c r="EU68" s="186"/>
      <c r="EV68" s="186"/>
      <c r="EW68" s="186"/>
      <c r="EX68" s="186"/>
      <c r="EY68" s="186"/>
      <c r="EZ68" s="186"/>
      <c r="FA68" s="186"/>
      <c r="FB68" s="186"/>
      <c r="FC68" s="186"/>
      <c r="FD68" s="186"/>
      <c r="FE68" s="186"/>
      <c r="FF68" s="186"/>
      <c r="FG68" s="186"/>
      <c r="FH68" s="186"/>
      <c r="FI68" s="186"/>
      <c r="FJ68" s="186"/>
      <c r="FK68" s="186"/>
      <c r="FL68" s="186"/>
      <c r="FM68" s="186"/>
      <c r="FN68" s="186"/>
      <c r="FO68" s="186"/>
      <c r="FP68" s="186"/>
      <c r="FQ68" s="186"/>
      <c r="FR68" s="186"/>
      <c r="FS68" s="186"/>
      <c r="FT68" s="186"/>
      <c r="FU68" s="186"/>
      <c r="FV68" s="186"/>
      <c r="FW68" s="186"/>
      <c r="FX68" s="186"/>
      <c r="FY68" s="186"/>
      <c r="FZ68" s="186"/>
      <c r="GA68" s="186"/>
      <c r="GB68" s="186"/>
      <c r="GC68" s="186"/>
      <c r="GD68" s="186"/>
      <c r="GE68" s="186"/>
      <c r="GF68" s="186"/>
      <c r="GG68" s="186"/>
      <c r="GH68" s="186"/>
      <c r="GI68" s="186"/>
      <c r="GJ68" s="186"/>
      <c r="GK68" s="186"/>
      <c r="GL68" s="186"/>
      <c r="GM68" s="186"/>
      <c r="GN68" s="186"/>
      <c r="GO68" s="186"/>
      <c r="GP68" s="186"/>
      <c r="GQ68" s="186"/>
      <c r="GR68" s="186"/>
      <c r="GS68" s="186"/>
      <c r="GT68" s="186"/>
      <c r="GU68" s="186"/>
      <c r="GV68" s="186"/>
      <c r="GW68" s="186"/>
      <c r="GX68" s="186"/>
      <c r="GY68" s="186"/>
      <c r="GZ68" s="186"/>
      <c r="HA68" s="186"/>
      <c r="HB68" s="186"/>
      <c r="HC68" s="186"/>
      <c r="HD68" s="186"/>
      <c r="HE68" s="186"/>
      <c r="HF68" s="186"/>
      <c r="HG68" s="186"/>
      <c r="HH68" s="186"/>
      <c r="HI68" s="186"/>
      <c r="HJ68" s="186"/>
      <c r="HK68" s="186"/>
      <c r="HL68" s="186"/>
      <c r="HM68" s="186"/>
      <c r="HN68" s="186"/>
      <c r="HO68" s="186"/>
      <c r="HP68" s="186"/>
      <c r="HQ68" s="186"/>
      <c r="HR68" s="186"/>
      <c r="HS68" s="186"/>
      <c r="HT68" s="186"/>
      <c r="HU68" s="186"/>
      <c r="HV68" s="186"/>
      <c r="HW68" s="186"/>
      <c r="HX68" s="186"/>
      <c r="HY68" s="186"/>
      <c r="HZ68" s="186"/>
      <c r="IA68" s="186"/>
      <c r="IB68" s="186"/>
      <c r="IC68" s="186"/>
      <c r="ID68" s="186"/>
      <c r="IE68" s="186"/>
      <c r="IF68" s="186"/>
      <c r="IG68" s="186"/>
      <c r="IH68" s="186"/>
      <c r="II68" s="186"/>
      <c r="IJ68" s="186"/>
      <c r="IK68" s="186"/>
      <c r="IL68" s="186"/>
      <c r="IM68" s="186"/>
      <c r="IN68" s="186"/>
      <c r="IO68" s="186"/>
      <c r="IP68" s="186"/>
      <c r="IQ68" s="186"/>
      <c r="IR68" s="186"/>
      <c r="IS68" s="186"/>
      <c r="IT68" s="186"/>
      <c r="IU68" s="186"/>
      <c r="IV68" s="186"/>
    </row>
    <row r="69" spans="1:256">
      <c r="A69" s="858"/>
      <c r="B69" s="843"/>
      <c r="C69" s="182" t="s">
        <v>1</v>
      </c>
      <c r="D69" s="183">
        <f>E69+M69</f>
        <v>16603209</v>
      </c>
      <c r="E69" s="184">
        <f>F69+I69+J69+K69+L69</f>
        <v>16603209</v>
      </c>
      <c r="F69" s="184">
        <f>G69+H69</f>
        <v>0</v>
      </c>
      <c r="G69" s="184"/>
      <c r="H69" s="184"/>
      <c r="I69" s="184">
        <v>16603209</v>
      </c>
      <c r="J69" s="184"/>
      <c r="K69" s="184"/>
      <c r="L69" s="184"/>
      <c r="M69" s="184">
        <f>N69+P69</f>
        <v>0</v>
      </c>
      <c r="N69" s="184"/>
      <c r="O69" s="184"/>
      <c r="P69" s="184"/>
      <c r="Q69" s="185"/>
      <c r="R69" s="185"/>
      <c r="S69" s="185"/>
      <c r="T69" s="185"/>
      <c r="U69" s="185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6"/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6"/>
      <c r="EN69" s="186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6"/>
      <c r="FC69" s="186"/>
      <c r="FD69" s="186"/>
      <c r="FE69" s="186"/>
      <c r="FF69" s="186"/>
      <c r="FG69" s="186"/>
      <c r="FH69" s="186"/>
      <c r="FI69" s="186"/>
      <c r="FJ69" s="186"/>
      <c r="FK69" s="186"/>
      <c r="FL69" s="186"/>
      <c r="FM69" s="186"/>
      <c r="FN69" s="186"/>
      <c r="FO69" s="186"/>
      <c r="FP69" s="186"/>
      <c r="FQ69" s="186"/>
      <c r="FR69" s="186"/>
      <c r="FS69" s="186"/>
      <c r="FT69" s="186"/>
      <c r="FU69" s="186"/>
      <c r="FV69" s="186"/>
      <c r="FW69" s="186"/>
      <c r="FX69" s="186"/>
      <c r="FY69" s="186"/>
      <c r="FZ69" s="186"/>
      <c r="GA69" s="186"/>
      <c r="GB69" s="186"/>
      <c r="GC69" s="186"/>
      <c r="GD69" s="186"/>
      <c r="GE69" s="186"/>
      <c r="GF69" s="186"/>
      <c r="GG69" s="186"/>
      <c r="GH69" s="186"/>
      <c r="GI69" s="186"/>
      <c r="GJ69" s="186"/>
      <c r="GK69" s="186"/>
      <c r="GL69" s="186"/>
      <c r="GM69" s="186"/>
      <c r="GN69" s="186"/>
      <c r="GO69" s="186"/>
      <c r="GP69" s="186"/>
      <c r="GQ69" s="186"/>
      <c r="GR69" s="186"/>
      <c r="GS69" s="186"/>
      <c r="GT69" s="186"/>
      <c r="GU69" s="186"/>
      <c r="GV69" s="186"/>
      <c r="GW69" s="186"/>
      <c r="GX69" s="186"/>
      <c r="GY69" s="186"/>
      <c r="GZ69" s="186"/>
      <c r="HA69" s="186"/>
      <c r="HB69" s="186"/>
      <c r="HC69" s="186"/>
      <c r="HD69" s="186"/>
      <c r="HE69" s="186"/>
      <c r="HF69" s="186"/>
      <c r="HG69" s="186"/>
      <c r="HH69" s="186"/>
      <c r="HI69" s="186"/>
      <c r="HJ69" s="186"/>
      <c r="HK69" s="186"/>
      <c r="HL69" s="186"/>
      <c r="HM69" s="186"/>
      <c r="HN69" s="186"/>
      <c r="HO69" s="186"/>
      <c r="HP69" s="186"/>
      <c r="HQ69" s="186"/>
      <c r="HR69" s="186"/>
      <c r="HS69" s="186"/>
      <c r="HT69" s="186"/>
      <c r="HU69" s="186"/>
      <c r="HV69" s="186"/>
      <c r="HW69" s="186"/>
      <c r="HX69" s="186"/>
      <c r="HY69" s="186"/>
      <c r="HZ69" s="186"/>
      <c r="IA69" s="186"/>
      <c r="IB69" s="186"/>
      <c r="IC69" s="186"/>
      <c r="ID69" s="186"/>
      <c r="IE69" s="186"/>
      <c r="IF69" s="186"/>
      <c r="IG69" s="186"/>
      <c r="IH69" s="186"/>
      <c r="II69" s="186"/>
      <c r="IJ69" s="186"/>
      <c r="IK69" s="186"/>
      <c r="IL69" s="186"/>
      <c r="IM69" s="186"/>
      <c r="IN69" s="186"/>
      <c r="IO69" s="186"/>
      <c r="IP69" s="186"/>
      <c r="IQ69" s="186"/>
      <c r="IR69" s="186"/>
      <c r="IS69" s="186"/>
      <c r="IT69" s="186"/>
      <c r="IU69" s="186"/>
      <c r="IV69" s="186"/>
    </row>
    <row r="70" spans="1:256">
      <c r="A70" s="859"/>
      <c r="B70" s="844"/>
      <c r="C70" s="182" t="s">
        <v>2</v>
      </c>
      <c r="D70" s="183">
        <f>D68+D69</f>
        <v>22603209</v>
      </c>
      <c r="E70" s="184">
        <f t="shared" ref="E70:P70" si="24">E68+E69</f>
        <v>22603209</v>
      </c>
      <c r="F70" s="184">
        <f t="shared" si="24"/>
        <v>0</v>
      </c>
      <c r="G70" s="184">
        <f t="shared" si="24"/>
        <v>0</v>
      </c>
      <c r="H70" s="184">
        <f t="shared" si="24"/>
        <v>0</v>
      </c>
      <c r="I70" s="184">
        <f t="shared" si="24"/>
        <v>22603209</v>
      </c>
      <c r="J70" s="184">
        <f t="shared" si="24"/>
        <v>0</v>
      </c>
      <c r="K70" s="184">
        <f t="shared" si="24"/>
        <v>0</v>
      </c>
      <c r="L70" s="184">
        <f t="shared" si="24"/>
        <v>0</v>
      </c>
      <c r="M70" s="184">
        <f t="shared" si="24"/>
        <v>0</v>
      </c>
      <c r="N70" s="184">
        <f t="shared" si="24"/>
        <v>0</v>
      </c>
      <c r="O70" s="184">
        <f t="shared" si="24"/>
        <v>0</v>
      </c>
      <c r="P70" s="184">
        <f t="shared" si="24"/>
        <v>0</v>
      </c>
      <c r="Q70" s="185"/>
      <c r="R70" s="185"/>
      <c r="S70" s="185"/>
      <c r="T70" s="185"/>
      <c r="U70" s="185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186"/>
      <c r="DH70" s="186"/>
      <c r="DI70" s="186"/>
      <c r="DJ70" s="186"/>
      <c r="DK70" s="186"/>
      <c r="DL70" s="186"/>
      <c r="DM70" s="186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6"/>
      <c r="EN70" s="186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6"/>
      <c r="FG70" s="186"/>
      <c r="FH70" s="186"/>
      <c r="FI70" s="186"/>
      <c r="FJ70" s="186"/>
      <c r="FK70" s="186"/>
      <c r="FL70" s="186"/>
      <c r="FM70" s="186"/>
      <c r="FN70" s="186"/>
      <c r="FO70" s="186"/>
      <c r="FP70" s="186"/>
      <c r="FQ70" s="186"/>
      <c r="FR70" s="186"/>
      <c r="FS70" s="186"/>
      <c r="FT70" s="186"/>
      <c r="FU70" s="186"/>
      <c r="FV70" s="186"/>
      <c r="FW70" s="186"/>
      <c r="FX70" s="186"/>
      <c r="FY70" s="186"/>
      <c r="FZ70" s="186"/>
      <c r="GA70" s="186"/>
      <c r="GB70" s="186"/>
      <c r="GC70" s="186"/>
      <c r="GD70" s="186"/>
      <c r="GE70" s="186"/>
      <c r="GF70" s="186"/>
      <c r="GG70" s="186"/>
      <c r="GH70" s="186"/>
      <c r="GI70" s="186"/>
      <c r="GJ70" s="186"/>
      <c r="GK70" s="186"/>
      <c r="GL70" s="186"/>
      <c r="GM70" s="186"/>
      <c r="GN70" s="186"/>
      <c r="GO70" s="186"/>
      <c r="GP70" s="186"/>
      <c r="GQ70" s="186"/>
      <c r="GR70" s="186"/>
      <c r="GS70" s="186"/>
      <c r="GT70" s="186"/>
      <c r="GU70" s="186"/>
      <c r="GV70" s="186"/>
      <c r="GW70" s="186"/>
      <c r="GX70" s="186"/>
      <c r="GY70" s="186"/>
      <c r="GZ70" s="186"/>
      <c r="HA70" s="186"/>
      <c r="HB70" s="186"/>
      <c r="HC70" s="186"/>
      <c r="HD70" s="186"/>
      <c r="HE70" s="186"/>
      <c r="HF70" s="186"/>
      <c r="HG70" s="186"/>
      <c r="HH70" s="186"/>
      <c r="HI70" s="186"/>
      <c r="HJ70" s="186"/>
      <c r="HK70" s="186"/>
      <c r="HL70" s="186"/>
      <c r="HM70" s="186"/>
      <c r="HN70" s="186"/>
      <c r="HO70" s="186"/>
      <c r="HP70" s="186"/>
      <c r="HQ70" s="186"/>
      <c r="HR70" s="186"/>
      <c r="HS70" s="186"/>
      <c r="HT70" s="186"/>
      <c r="HU70" s="186"/>
      <c r="HV70" s="186"/>
      <c r="HW70" s="186"/>
      <c r="HX70" s="186"/>
      <c r="HY70" s="186"/>
      <c r="HZ70" s="186"/>
      <c r="IA70" s="186"/>
      <c r="IB70" s="186"/>
      <c r="IC70" s="186"/>
      <c r="ID70" s="186"/>
      <c r="IE70" s="186"/>
      <c r="IF70" s="186"/>
      <c r="IG70" s="186"/>
      <c r="IH70" s="186"/>
      <c r="II70" s="186"/>
      <c r="IJ70" s="186"/>
      <c r="IK70" s="186"/>
      <c r="IL70" s="186"/>
      <c r="IM70" s="186"/>
      <c r="IN70" s="186"/>
      <c r="IO70" s="186"/>
      <c r="IP70" s="186"/>
      <c r="IQ70" s="186"/>
      <c r="IR70" s="186"/>
      <c r="IS70" s="186"/>
      <c r="IT70" s="186"/>
      <c r="IU70" s="186"/>
      <c r="IV70" s="186"/>
    </row>
    <row r="71" spans="1:256" hidden="1">
      <c r="A71" s="839" t="s">
        <v>171</v>
      </c>
      <c r="B71" s="842" t="s">
        <v>112</v>
      </c>
      <c r="C71" s="182" t="s">
        <v>0</v>
      </c>
      <c r="D71" s="183">
        <f>E71+M71</f>
        <v>561597521</v>
      </c>
      <c r="E71" s="184">
        <f>F71+I71+J71+K71+L71</f>
        <v>50855250</v>
      </c>
      <c r="F71" s="184">
        <f>G71+H71</f>
        <v>49230000</v>
      </c>
      <c r="G71" s="184">
        <v>0</v>
      </c>
      <c r="H71" s="184">
        <v>49230000</v>
      </c>
      <c r="I71" s="184">
        <v>0</v>
      </c>
      <c r="J71" s="184">
        <v>0</v>
      </c>
      <c r="K71" s="184">
        <f>236003526-291387969+57009693</f>
        <v>1625250</v>
      </c>
      <c r="L71" s="184">
        <v>0</v>
      </c>
      <c r="M71" s="184">
        <f>N71+P71</f>
        <v>510742271</v>
      </c>
      <c r="N71" s="184">
        <v>510742271</v>
      </c>
      <c r="O71" s="184">
        <f>234589811+55726158+1072000</f>
        <v>291387969</v>
      </c>
      <c r="P71" s="184">
        <v>0</v>
      </c>
      <c r="Q71" s="185"/>
      <c r="R71" s="185"/>
      <c r="S71" s="185"/>
      <c r="T71" s="185"/>
      <c r="U71" s="185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186"/>
      <c r="CH71" s="186"/>
      <c r="CI71" s="186"/>
      <c r="CJ71" s="186"/>
      <c r="CK71" s="186"/>
      <c r="CL71" s="186"/>
      <c r="CM71" s="186"/>
      <c r="CN71" s="186"/>
      <c r="CO71" s="186"/>
      <c r="CP71" s="186"/>
      <c r="CQ71" s="186"/>
      <c r="CR71" s="186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186"/>
      <c r="DH71" s="186"/>
      <c r="DI71" s="186"/>
      <c r="DJ71" s="186"/>
      <c r="DK71" s="186"/>
      <c r="DL71" s="186"/>
      <c r="DM71" s="186"/>
      <c r="DN71" s="186"/>
      <c r="DO71" s="186"/>
      <c r="DP71" s="186"/>
      <c r="DQ71" s="186"/>
      <c r="DR71" s="186"/>
      <c r="DS71" s="186"/>
      <c r="DT71" s="186"/>
      <c r="DU71" s="186"/>
      <c r="DV71" s="186"/>
      <c r="DW71" s="186"/>
      <c r="DX71" s="186"/>
      <c r="DY71" s="186"/>
      <c r="DZ71" s="186"/>
      <c r="EA71" s="186"/>
      <c r="EB71" s="186"/>
      <c r="EC71" s="186"/>
      <c r="ED71" s="186"/>
      <c r="EE71" s="186"/>
      <c r="EF71" s="186"/>
      <c r="EG71" s="186"/>
      <c r="EH71" s="186"/>
      <c r="EI71" s="186"/>
      <c r="EJ71" s="186"/>
      <c r="EK71" s="186"/>
      <c r="EL71" s="186"/>
      <c r="EM71" s="186"/>
      <c r="EN71" s="186"/>
      <c r="EO71" s="186"/>
      <c r="EP71" s="186"/>
      <c r="EQ71" s="186"/>
      <c r="ER71" s="186"/>
      <c r="ES71" s="186"/>
      <c r="ET71" s="186"/>
      <c r="EU71" s="186"/>
      <c r="EV71" s="186"/>
      <c r="EW71" s="186"/>
      <c r="EX71" s="186"/>
      <c r="EY71" s="186"/>
      <c r="EZ71" s="186"/>
      <c r="FA71" s="186"/>
      <c r="FB71" s="186"/>
      <c r="FC71" s="186"/>
      <c r="FD71" s="186"/>
      <c r="FE71" s="186"/>
      <c r="FF71" s="186"/>
      <c r="FG71" s="186"/>
      <c r="FH71" s="186"/>
      <c r="FI71" s="186"/>
      <c r="FJ71" s="186"/>
      <c r="FK71" s="186"/>
      <c r="FL71" s="186"/>
      <c r="FM71" s="186"/>
      <c r="FN71" s="186"/>
      <c r="FO71" s="186"/>
      <c r="FP71" s="186"/>
      <c r="FQ71" s="186"/>
      <c r="FR71" s="186"/>
      <c r="FS71" s="186"/>
      <c r="FT71" s="186"/>
      <c r="FU71" s="186"/>
      <c r="FV71" s="186"/>
      <c r="FW71" s="186"/>
      <c r="FX71" s="186"/>
      <c r="FY71" s="186"/>
      <c r="FZ71" s="186"/>
      <c r="GA71" s="186"/>
      <c r="GB71" s="186"/>
      <c r="GC71" s="186"/>
      <c r="GD71" s="186"/>
      <c r="GE71" s="186"/>
      <c r="GF71" s="186"/>
      <c r="GG71" s="186"/>
      <c r="GH71" s="186"/>
      <c r="GI71" s="186"/>
      <c r="GJ71" s="186"/>
      <c r="GK71" s="186"/>
      <c r="GL71" s="186"/>
      <c r="GM71" s="186"/>
      <c r="GN71" s="186"/>
      <c r="GO71" s="186"/>
      <c r="GP71" s="186"/>
      <c r="GQ71" s="186"/>
      <c r="GR71" s="186"/>
      <c r="GS71" s="186"/>
      <c r="GT71" s="186"/>
      <c r="GU71" s="186"/>
      <c r="GV71" s="186"/>
      <c r="GW71" s="186"/>
      <c r="GX71" s="186"/>
      <c r="GY71" s="186"/>
      <c r="GZ71" s="186"/>
      <c r="HA71" s="186"/>
      <c r="HB71" s="186"/>
      <c r="HC71" s="186"/>
      <c r="HD71" s="186"/>
      <c r="HE71" s="186"/>
      <c r="HF71" s="186"/>
      <c r="HG71" s="186"/>
      <c r="HH71" s="186"/>
      <c r="HI71" s="186"/>
      <c r="HJ71" s="186"/>
      <c r="HK71" s="186"/>
      <c r="HL71" s="186"/>
      <c r="HM71" s="186"/>
      <c r="HN71" s="186"/>
      <c r="HO71" s="186"/>
      <c r="HP71" s="186"/>
      <c r="HQ71" s="186"/>
      <c r="HR71" s="186"/>
      <c r="HS71" s="186"/>
      <c r="HT71" s="186"/>
      <c r="HU71" s="186"/>
      <c r="HV71" s="186"/>
      <c r="HW71" s="186"/>
      <c r="HX71" s="186"/>
      <c r="HY71" s="186"/>
      <c r="HZ71" s="186"/>
      <c r="IA71" s="186"/>
      <c r="IB71" s="186"/>
      <c r="IC71" s="186"/>
      <c r="ID71" s="186"/>
      <c r="IE71" s="186"/>
      <c r="IF71" s="186"/>
      <c r="IG71" s="186"/>
      <c r="IH71" s="186"/>
      <c r="II71" s="186"/>
      <c r="IJ71" s="186"/>
      <c r="IK71" s="186"/>
      <c r="IL71" s="186"/>
      <c r="IM71" s="186"/>
      <c r="IN71" s="186"/>
      <c r="IO71" s="186"/>
      <c r="IP71" s="186"/>
      <c r="IQ71" s="186"/>
      <c r="IR71" s="186"/>
      <c r="IS71" s="186"/>
      <c r="IT71" s="186"/>
      <c r="IU71" s="186"/>
      <c r="IV71" s="186"/>
    </row>
    <row r="72" spans="1:256" hidden="1">
      <c r="A72" s="840"/>
      <c r="B72" s="843"/>
      <c r="C72" s="182" t="s">
        <v>1</v>
      </c>
      <c r="D72" s="183">
        <f>E72+M72</f>
        <v>0</v>
      </c>
      <c r="E72" s="184">
        <f>F72+I72+J72+K72+L72</f>
        <v>0</v>
      </c>
      <c r="F72" s="184">
        <f>G72+H72</f>
        <v>0</v>
      </c>
      <c r="G72" s="184"/>
      <c r="H72" s="184"/>
      <c r="I72" s="184"/>
      <c r="J72" s="184"/>
      <c r="K72" s="184"/>
      <c r="L72" s="184"/>
      <c r="M72" s="184">
        <f>N72+P72</f>
        <v>0</v>
      </c>
      <c r="N72" s="184"/>
      <c r="O72" s="184"/>
      <c r="P72" s="184"/>
      <c r="Q72" s="185"/>
      <c r="R72" s="185"/>
      <c r="S72" s="185"/>
      <c r="T72" s="185"/>
      <c r="U72" s="185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6"/>
      <c r="EC72" s="186"/>
      <c r="ED72" s="186"/>
      <c r="EE72" s="186"/>
      <c r="EF72" s="186"/>
      <c r="EG72" s="186"/>
      <c r="EH72" s="186"/>
      <c r="EI72" s="186"/>
      <c r="EJ72" s="186"/>
      <c r="EK72" s="186"/>
      <c r="EL72" s="186"/>
      <c r="EM72" s="186"/>
      <c r="EN72" s="186"/>
      <c r="EO72" s="186"/>
      <c r="EP72" s="186"/>
      <c r="EQ72" s="186"/>
      <c r="ER72" s="186"/>
      <c r="ES72" s="186"/>
      <c r="ET72" s="186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6"/>
      <c r="FG72" s="186"/>
      <c r="FH72" s="186"/>
      <c r="FI72" s="186"/>
      <c r="FJ72" s="186"/>
      <c r="FK72" s="186"/>
      <c r="FL72" s="186"/>
      <c r="FM72" s="186"/>
      <c r="FN72" s="186"/>
      <c r="FO72" s="186"/>
      <c r="FP72" s="186"/>
      <c r="FQ72" s="186"/>
      <c r="FR72" s="186"/>
      <c r="FS72" s="186"/>
      <c r="FT72" s="186"/>
      <c r="FU72" s="186"/>
      <c r="FV72" s="186"/>
      <c r="FW72" s="186"/>
      <c r="FX72" s="186"/>
      <c r="FY72" s="186"/>
      <c r="FZ72" s="186"/>
      <c r="GA72" s="186"/>
      <c r="GB72" s="186"/>
      <c r="GC72" s="186"/>
      <c r="GD72" s="186"/>
      <c r="GE72" s="186"/>
      <c r="GF72" s="186"/>
      <c r="GG72" s="186"/>
      <c r="GH72" s="186"/>
      <c r="GI72" s="186"/>
      <c r="GJ72" s="186"/>
      <c r="GK72" s="186"/>
      <c r="GL72" s="186"/>
      <c r="GM72" s="186"/>
      <c r="GN72" s="186"/>
      <c r="GO72" s="186"/>
      <c r="GP72" s="186"/>
      <c r="GQ72" s="186"/>
      <c r="GR72" s="186"/>
      <c r="GS72" s="186"/>
      <c r="GT72" s="186"/>
      <c r="GU72" s="186"/>
      <c r="GV72" s="186"/>
      <c r="GW72" s="186"/>
      <c r="GX72" s="186"/>
      <c r="GY72" s="186"/>
      <c r="GZ72" s="186"/>
      <c r="HA72" s="186"/>
      <c r="HB72" s="186"/>
      <c r="HC72" s="186"/>
      <c r="HD72" s="186"/>
      <c r="HE72" s="186"/>
      <c r="HF72" s="186"/>
      <c r="HG72" s="186"/>
      <c r="HH72" s="186"/>
      <c r="HI72" s="186"/>
      <c r="HJ72" s="186"/>
      <c r="HK72" s="186"/>
      <c r="HL72" s="186"/>
      <c r="HM72" s="186"/>
      <c r="HN72" s="186"/>
      <c r="HO72" s="186"/>
      <c r="HP72" s="186"/>
      <c r="HQ72" s="186"/>
      <c r="HR72" s="186"/>
      <c r="HS72" s="186"/>
      <c r="HT72" s="186"/>
      <c r="HU72" s="186"/>
      <c r="HV72" s="186"/>
      <c r="HW72" s="186"/>
      <c r="HX72" s="186"/>
      <c r="HY72" s="186"/>
      <c r="HZ72" s="186"/>
      <c r="IA72" s="186"/>
      <c r="IB72" s="186"/>
      <c r="IC72" s="186"/>
      <c r="ID72" s="186"/>
      <c r="IE72" s="186"/>
      <c r="IF72" s="186"/>
      <c r="IG72" s="186"/>
      <c r="IH72" s="186"/>
      <c r="II72" s="186"/>
      <c r="IJ72" s="186"/>
      <c r="IK72" s="186"/>
      <c r="IL72" s="186"/>
      <c r="IM72" s="186"/>
      <c r="IN72" s="186"/>
      <c r="IO72" s="186"/>
      <c r="IP72" s="186"/>
      <c r="IQ72" s="186"/>
      <c r="IR72" s="186"/>
      <c r="IS72" s="186"/>
      <c r="IT72" s="186"/>
      <c r="IU72" s="186"/>
      <c r="IV72" s="186"/>
    </row>
    <row r="73" spans="1:256" hidden="1">
      <c r="A73" s="841"/>
      <c r="B73" s="844"/>
      <c r="C73" s="182" t="s">
        <v>2</v>
      </c>
      <c r="D73" s="183">
        <f>D71+D72</f>
        <v>561597521</v>
      </c>
      <c r="E73" s="184">
        <f t="shared" ref="E73:P73" si="25">E71+E72</f>
        <v>50855250</v>
      </c>
      <c r="F73" s="184">
        <f t="shared" si="25"/>
        <v>49230000</v>
      </c>
      <c r="G73" s="184">
        <f t="shared" si="25"/>
        <v>0</v>
      </c>
      <c r="H73" s="184">
        <f t="shared" si="25"/>
        <v>49230000</v>
      </c>
      <c r="I73" s="184">
        <f t="shared" si="25"/>
        <v>0</v>
      </c>
      <c r="J73" s="184">
        <f t="shared" si="25"/>
        <v>0</v>
      </c>
      <c r="K73" s="184">
        <f t="shared" si="25"/>
        <v>1625250</v>
      </c>
      <c r="L73" s="184">
        <f t="shared" si="25"/>
        <v>0</v>
      </c>
      <c r="M73" s="184">
        <f t="shared" si="25"/>
        <v>510742271</v>
      </c>
      <c r="N73" s="184">
        <f t="shared" si="25"/>
        <v>510742271</v>
      </c>
      <c r="O73" s="184">
        <f t="shared" si="25"/>
        <v>291387969</v>
      </c>
      <c r="P73" s="184">
        <f t="shared" si="25"/>
        <v>0</v>
      </c>
      <c r="Q73" s="185"/>
      <c r="R73" s="185"/>
      <c r="S73" s="185"/>
      <c r="T73" s="185"/>
      <c r="U73" s="185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  <c r="HD73" s="186"/>
      <c r="HE73" s="186"/>
      <c r="HF73" s="186"/>
      <c r="HG73" s="186"/>
      <c r="HH73" s="186"/>
      <c r="HI73" s="186"/>
      <c r="HJ73" s="186"/>
      <c r="HK73" s="186"/>
      <c r="HL73" s="186"/>
      <c r="HM73" s="186"/>
      <c r="HN73" s="186"/>
      <c r="HO73" s="186"/>
      <c r="HP73" s="186"/>
      <c r="HQ73" s="186"/>
      <c r="HR73" s="186"/>
      <c r="HS73" s="186"/>
      <c r="HT73" s="186"/>
      <c r="HU73" s="186"/>
      <c r="HV73" s="186"/>
      <c r="HW73" s="186"/>
      <c r="HX73" s="186"/>
      <c r="HY73" s="186"/>
      <c r="HZ73" s="186"/>
      <c r="IA73" s="186"/>
      <c r="IB73" s="186"/>
      <c r="IC73" s="186"/>
      <c r="ID73" s="186"/>
      <c r="IE73" s="186"/>
      <c r="IF73" s="186"/>
      <c r="IG73" s="186"/>
      <c r="IH73" s="186"/>
      <c r="II73" s="186"/>
      <c r="IJ73" s="186"/>
      <c r="IK73" s="186"/>
      <c r="IL73" s="186"/>
      <c r="IM73" s="186"/>
      <c r="IN73" s="186"/>
      <c r="IO73" s="186"/>
      <c r="IP73" s="186"/>
      <c r="IQ73" s="186"/>
      <c r="IR73" s="186"/>
      <c r="IS73" s="186"/>
      <c r="IT73" s="186"/>
      <c r="IU73" s="186"/>
      <c r="IV73" s="186"/>
    </row>
    <row r="74" spans="1:256" hidden="1">
      <c r="A74" s="839" t="s">
        <v>172</v>
      </c>
      <c r="B74" s="842" t="s">
        <v>173</v>
      </c>
      <c r="C74" s="182" t="s">
        <v>0</v>
      </c>
      <c r="D74" s="183">
        <f>E74+M74</f>
        <v>8586901</v>
      </c>
      <c r="E74" s="184">
        <f>F74+I74+J74+K74+L74</f>
        <v>0</v>
      </c>
      <c r="F74" s="184">
        <f>G74+H74</f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f>N74+P74</f>
        <v>8586901</v>
      </c>
      <c r="N74" s="184">
        <v>8586901</v>
      </c>
      <c r="O74" s="184">
        <v>0</v>
      </c>
      <c r="P74" s="184">
        <v>0</v>
      </c>
      <c r="Q74" s="185"/>
      <c r="R74" s="185"/>
      <c r="S74" s="185"/>
      <c r="T74" s="185"/>
      <c r="U74" s="185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  <c r="CQ74" s="186"/>
      <c r="CR74" s="186"/>
      <c r="CS74" s="186"/>
      <c r="CT74" s="186"/>
      <c r="CU74" s="186"/>
      <c r="CV74" s="186"/>
      <c r="CW74" s="186"/>
      <c r="CX74" s="186"/>
      <c r="CY74" s="186"/>
      <c r="CZ74" s="186"/>
      <c r="DA74" s="186"/>
      <c r="DB74" s="186"/>
      <c r="DC74" s="186"/>
      <c r="DD74" s="186"/>
      <c r="DE74" s="186"/>
      <c r="DF74" s="186"/>
      <c r="DG74" s="186"/>
      <c r="DH74" s="186"/>
      <c r="DI74" s="186"/>
      <c r="DJ74" s="186"/>
      <c r="DK74" s="186"/>
      <c r="DL74" s="186"/>
      <c r="DM74" s="186"/>
      <c r="DN74" s="186"/>
      <c r="DO74" s="186"/>
      <c r="DP74" s="186"/>
      <c r="DQ74" s="186"/>
      <c r="DR74" s="186"/>
      <c r="DS74" s="186"/>
      <c r="DT74" s="186"/>
      <c r="DU74" s="186"/>
      <c r="DV74" s="186"/>
      <c r="DW74" s="186"/>
      <c r="DX74" s="186"/>
      <c r="DY74" s="186"/>
      <c r="DZ74" s="186"/>
      <c r="EA74" s="186"/>
      <c r="EB74" s="186"/>
      <c r="EC74" s="186"/>
      <c r="ED74" s="186"/>
      <c r="EE74" s="186"/>
      <c r="EF74" s="186"/>
      <c r="EG74" s="186"/>
      <c r="EH74" s="186"/>
      <c r="EI74" s="186"/>
      <c r="EJ74" s="186"/>
      <c r="EK74" s="186"/>
      <c r="EL74" s="186"/>
      <c r="EM74" s="186"/>
      <c r="EN74" s="186"/>
      <c r="EO74" s="186"/>
      <c r="EP74" s="186"/>
      <c r="EQ74" s="186"/>
      <c r="ER74" s="186"/>
      <c r="ES74" s="186"/>
      <c r="ET74" s="186"/>
      <c r="EU74" s="186"/>
      <c r="EV74" s="186"/>
      <c r="EW74" s="186"/>
      <c r="EX74" s="186"/>
      <c r="EY74" s="186"/>
      <c r="EZ74" s="186"/>
      <c r="FA74" s="186"/>
      <c r="FB74" s="186"/>
      <c r="FC74" s="186"/>
      <c r="FD74" s="186"/>
      <c r="FE74" s="186"/>
      <c r="FF74" s="186"/>
      <c r="FG74" s="186"/>
      <c r="FH74" s="186"/>
      <c r="FI74" s="186"/>
      <c r="FJ74" s="186"/>
      <c r="FK74" s="186"/>
      <c r="FL74" s="186"/>
      <c r="FM74" s="186"/>
      <c r="FN74" s="186"/>
      <c r="FO74" s="186"/>
      <c r="FP74" s="186"/>
      <c r="FQ74" s="186"/>
      <c r="FR74" s="186"/>
      <c r="FS74" s="186"/>
      <c r="FT74" s="186"/>
      <c r="FU74" s="186"/>
      <c r="FV74" s="186"/>
      <c r="FW74" s="186"/>
      <c r="FX74" s="186"/>
      <c r="FY74" s="186"/>
      <c r="FZ74" s="186"/>
      <c r="GA74" s="186"/>
      <c r="GB74" s="186"/>
      <c r="GC74" s="186"/>
      <c r="GD74" s="186"/>
      <c r="GE74" s="186"/>
      <c r="GF74" s="186"/>
      <c r="GG74" s="186"/>
      <c r="GH74" s="186"/>
      <c r="GI74" s="186"/>
      <c r="GJ74" s="186"/>
      <c r="GK74" s="186"/>
      <c r="GL74" s="186"/>
      <c r="GM74" s="186"/>
      <c r="GN74" s="186"/>
      <c r="GO74" s="186"/>
      <c r="GP74" s="186"/>
      <c r="GQ74" s="186"/>
      <c r="GR74" s="186"/>
      <c r="GS74" s="186"/>
      <c r="GT74" s="186"/>
      <c r="GU74" s="186"/>
      <c r="GV74" s="186"/>
      <c r="GW74" s="186"/>
      <c r="GX74" s="186"/>
      <c r="GY74" s="186"/>
      <c r="GZ74" s="186"/>
      <c r="HA74" s="186"/>
      <c r="HB74" s="186"/>
      <c r="HC74" s="186"/>
      <c r="HD74" s="186"/>
      <c r="HE74" s="186"/>
      <c r="HF74" s="186"/>
      <c r="HG74" s="186"/>
      <c r="HH74" s="186"/>
      <c r="HI74" s="186"/>
      <c r="HJ74" s="186"/>
      <c r="HK74" s="186"/>
      <c r="HL74" s="186"/>
      <c r="HM74" s="186"/>
      <c r="HN74" s="186"/>
      <c r="HO74" s="186"/>
      <c r="HP74" s="186"/>
      <c r="HQ74" s="186"/>
      <c r="HR74" s="186"/>
      <c r="HS74" s="186"/>
      <c r="HT74" s="186"/>
      <c r="HU74" s="186"/>
      <c r="HV74" s="186"/>
      <c r="HW74" s="186"/>
      <c r="HX74" s="186"/>
      <c r="HY74" s="186"/>
      <c r="HZ74" s="186"/>
      <c r="IA74" s="186"/>
      <c r="IB74" s="186"/>
      <c r="IC74" s="186"/>
      <c r="ID74" s="186"/>
      <c r="IE74" s="186"/>
      <c r="IF74" s="186"/>
      <c r="IG74" s="186"/>
      <c r="IH74" s="186"/>
      <c r="II74" s="186"/>
      <c r="IJ74" s="186"/>
      <c r="IK74" s="186"/>
      <c r="IL74" s="186"/>
      <c r="IM74" s="186"/>
      <c r="IN74" s="186"/>
      <c r="IO74" s="186"/>
      <c r="IP74" s="186"/>
      <c r="IQ74" s="186"/>
      <c r="IR74" s="186"/>
      <c r="IS74" s="186"/>
      <c r="IT74" s="186"/>
      <c r="IU74" s="186"/>
      <c r="IV74" s="186"/>
    </row>
    <row r="75" spans="1:256" hidden="1">
      <c r="A75" s="840"/>
      <c r="B75" s="843"/>
      <c r="C75" s="182" t="s">
        <v>1</v>
      </c>
      <c r="D75" s="183">
        <f>E75+M75</f>
        <v>0</v>
      </c>
      <c r="E75" s="184">
        <f>F75+I75+J75+K75+L75</f>
        <v>0</v>
      </c>
      <c r="F75" s="184">
        <f>G75+H75</f>
        <v>0</v>
      </c>
      <c r="G75" s="184"/>
      <c r="H75" s="184"/>
      <c r="I75" s="184"/>
      <c r="J75" s="184"/>
      <c r="K75" s="184"/>
      <c r="L75" s="184"/>
      <c r="M75" s="184">
        <f>N75+P75</f>
        <v>0</v>
      </c>
      <c r="N75" s="184"/>
      <c r="O75" s="184"/>
      <c r="P75" s="184"/>
      <c r="Q75" s="185"/>
      <c r="R75" s="185"/>
      <c r="S75" s="185"/>
      <c r="T75" s="185"/>
      <c r="U75" s="185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6"/>
      <c r="DY75" s="186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6"/>
      <c r="EN75" s="186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6"/>
      <c r="FC75" s="186"/>
      <c r="FD75" s="186"/>
      <c r="FE75" s="186"/>
      <c r="FF75" s="186"/>
      <c r="FG75" s="186"/>
      <c r="FH75" s="186"/>
      <c r="FI75" s="186"/>
      <c r="FJ75" s="186"/>
      <c r="FK75" s="186"/>
      <c r="FL75" s="186"/>
      <c r="FM75" s="186"/>
      <c r="FN75" s="186"/>
      <c r="FO75" s="186"/>
      <c r="FP75" s="186"/>
      <c r="FQ75" s="186"/>
      <c r="FR75" s="186"/>
      <c r="FS75" s="186"/>
      <c r="FT75" s="186"/>
      <c r="FU75" s="186"/>
      <c r="FV75" s="186"/>
      <c r="FW75" s="186"/>
      <c r="FX75" s="186"/>
      <c r="FY75" s="186"/>
      <c r="FZ75" s="186"/>
      <c r="GA75" s="186"/>
      <c r="GB75" s="186"/>
      <c r="GC75" s="186"/>
      <c r="GD75" s="186"/>
      <c r="GE75" s="186"/>
      <c r="GF75" s="186"/>
      <c r="GG75" s="186"/>
      <c r="GH75" s="186"/>
      <c r="GI75" s="186"/>
      <c r="GJ75" s="186"/>
      <c r="GK75" s="186"/>
      <c r="GL75" s="186"/>
      <c r="GM75" s="186"/>
      <c r="GN75" s="186"/>
      <c r="GO75" s="186"/>
      <c r="GP75" s="186"/>
      <c r="GQ75" s="186"/>
      <c r="GR75" s="186"/>
      <c r="GS75" s="186"/>
      <c r="GT75" s="186"/>
      <c r="GU75" s="186"/>
      <c r="GV75" s="186"/>
      <c r="GW75" s="186"/>
      <c r="GX75" s="186"/>
      <c r="GY75" s="186"/>
      <c r="GZ75" s="186"/>
      <c r="HA75" s="186"/>
      <c r="HB75" s="186"/>
      <c r="HC75" s="186"/>
      <c r="HD75" s="186"/>
      <c r="HE75" s="186"/>
      <c r="HF75" s="186"/>
      <c r="HG75" s="186"/>
      <c r="HH75" s="186"/>
      <c r="HI75" s="186"/>
      <c r="HJ75" s="186"/>
      <c r="HK75" s="186"/>
      <c r="HL75" s="186"/>
      <c r="HM75" s="186"/>
      <c r="HN75" s="186"/>
      <c r="HO75" s="186"/>
      <c r="HP75" s="186"/>
      <c r="HQ75" s="186"/>
      <c r="HR75" s="186"/>
      <c r="HS75" s="186"/>
      <c r="HT75" s="186"/>
      <c r="HU75" s="186"/>
      <c r="HV75" s="186"/>
      <c r="HW75" s="186"/>
      <c r="HX75" s="186"/>
      <c r="HY75" s="186"/>
      <c r="HZ75" s="186"/>
      <c r="IA75" s="186"/>
      <c r="IB75" s="186"/>
      <c r="IC75" s="186"/>
      <c r="ID75" s="186"/>
      <c r="IE75" s="186"/>
      <c r="IF75" s="186"/>
      <c r="IG75" s="186"/>
      <c r="IH75" s="186"/>
      <c r="II75" s="186"/>
      <c r="IJ75" s="186"/>
      <c r="IK75" s="186"/>
      <c r="IL75" s="186"/>
      <c r="IM75" s="186"/>
      <c r="IN75" s="186"/>
      <c r="IO75" s="186"/>
      <c r="IP75" s="186"/>
      <c r="IQ75" s="186"/>
      <c r="IR75" s="186"/>
      <c r="IS75" s="186"/>
      <c r="IT75" s="186"/>
      <c r="IU75" s="186"/>
      <c r="IV75" s="186"/>
    </row>
    <row r="76" spans="1:256" hidden="1">
      <c r="A76" s="841"/>
      <c r="B76" s="844"/>
      <c r="C76" s="182" t="s">
        <v>2</v>
      </c>
      <c r="D76" s="183">
        <f>D74+D75</f>
        <v>8586901</v>
      </c>
      <c r="E76" s="184">
        <f t="shared" ref="E76:P76" si="26">E74+E75</f>
        <v>0</v>
      </c>
      <c r="F76" s="184">
        <f t="shared" si="26"/>
        <v>0</v>
      </c>
      <c r="G76" s="184">
        <f t="shared" si="26"/>
        <v>0</v>
      </c>
      <c r="H76" s="184">
        <f t="shared" si="26"/>
        <v>0</v>
      </c>
      <c r="I76" s="184">
        <f t="shared" si="26"/>
        <v>0</v>
      </c>
      <c r="J76" s="184">
        <f t="shared" si="26"/>
        <v>0</v>
      </c>
      <c r="K76" s="184">
        <f t="shared" si="26"/>
        <v>0</v>
      </c>
      <c r="L76" s="184">
        <f t="shared" si="26"/>
        <v>0</v>
      </c>
      <c r="M76" s="184">
        <f t="shared" si="26"/>
        <v>8586901</v>
      </c>
      <c r="N76" s="184">
        <f t="shared" si="26"/>
        <v>8586901</v>
      </c>
      <c r="O76" s="184">
        <f t="shared" si="26"/>
        <v>0</v>
      </c>
      <c r="P76" s="184">
        <f t="shared" si="26"/>
        <v>0</v>
      </c>
      <c r="Q76" s="185"/>
      <c r="R76" s="185"/>
      <c r="S76" s="185"/>
      <c r="T76" s="185"/>
      <c r="U76" s="185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  <c r="CS76" s="186"/>
      <c r="CT76" s="186"/>
      <c r="CU76" s="186"/>
      <c r="CV76" s="186"/>
      <c r="CW76" s="186"/>
      <c r="CX76" s="186"/>
      <c r="CY76" s="186"/>
      <c r="CZ76" s="186"/>
      <c r="DA76" s="186"/>
      <c r="DB76" s="186"/>
      <c r="DC76" s="186"/>
      <c r="DD76" s="186"/>
      <c r="DE76" s="186"/>
      <c r="DF76" s="186"/>
      <c r="DG76" s="186"/>
      <c r="DH76" s="186"/>
      <c r="DI76" s="186"/>
      <c r="DJ76" s="186"/>
      <c r="DK76" s="186"/>
      <c r="DL76" s="186"/>
      <c r="DM76" s="186"/>
      <c r="DN76" s="186"/>
      <c r="DO76" s="186"/>
      <c r="DP76" s="186"/>
      <c r="DQ76" s="186"/>
      <c r="DR76" s="186"/>
      <c r="DS76" s="186"/>
      <c r="DT76" s="186"/>
      <c r="DU76" s="186"/>
      <c r="DV76" s="186"/>
      <c r="DW76" s="186"/>
      <c r="DX76" s="186"/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6"/>
      <c r="EK76" s="186"/>
      <c r="EL76" s="186"/>
      <c r="EM76" s="186"/>
      <c r="EN76" s="186"/>
      <c r="EO76" s="186"/>
      <c r="EP76" s="186"/>
      <c r="EQ76" s="186"/>
      <c r="ER76" s="186"/>
      <c r="ES76" s="186"/>
      <c r="ET76" s="186"/>
      <c r="EU76" s="186"/>
      <c r="EV76" s="186"/>
      <c r="EW76" s="186"/>
      <c r="EX76" s="186"/>
      <c r="EY76" s="186"/>
      <c r="EZ76" s="186"/>
      <c r="FA76" s="186"/>
      <c r="FB76" s="186"/>
      <c r="FC76" s="186"/>
      <c r="FD76" s="186"/>
      <c r="FE76" s="186"/>
      <c r="FF76" s="186"/>
      <c r="FG76" s="186"/>
      <c r="FH76" s="186"/>
      <c r="FI76" s="186"/>
      <c r="FJ76" s="186"/>
      <c r="FK76" s="186"/>
      <c r="FL76" s="186"/>
      <c r="FM76" s="186"/>
      <c r="FN76" s="186"/>
      <c r="FO76" s="186"/>
      <c r="FP76" s="186"/>
      <c r="FQ76" s="186"/>
      <c r="FR76" s="186"/>
      <c r="FS76" s="186"/>
      <c r="FT76" s="186"/>
      <c r="FU76" s="186"/>
      <c r="FV76" s="186"/>
      <c r="FW76" s="186"/>
      <c r="FX76" s="186"/>
      <c r="FY76" s="186"/>
      <c r="FZ76" s="186"/>
      <c r="GA76" s="186"/>
      <c r="GB76" s="186"/>
      <c r="GC76" s="186"/>
      <c r="GD76" s="186"/>
      <c r="GE76" s="186"/>
      <c r="GF76" s="186"/>
      <c r="GG76" s="186"/>
      <c r="GH76" s="186"/>
      <c r="GI76" s="186"/>
      <c r="GJ76" s="186"/>
      <c r="GK76" s="186"/>
      <c r="GL76" s="186"/>
      <c r="GM76" s="186"/>
      <c r="GN76" s="186"/>
      <c r="GO76" s="186"/>
      <c r="GP76" s="186"/>
      <c r="GQ76" s="186"/>
      <c r="GR76" s="186"/>
      <c r="GS76" s="186"/>
      <c r="GT76" s="186"/>
      <c r="GU76" s="186"/>
      <c r="GV76" s="186"/>
      <c r="GW76" s="186"/>
      <c r="GX76" s="186"/>
      <c r="GY76" s="186"/>
      <c r="GZ76" s="186"/>
      <c r="HA76" s="186"/>
      <c r="HB76" s="186"/>
      <c r="HC76" s="186"/>
      <c r="HD76" s="186"/>
      <c r="HE76" s="186"/>
      <c r="HF76" s="186"/>
      <c r="HG76" s="186"/>
      <c r="HH76" s="186"/>
      <c r="HI76" s="186"/>
      <c r="HJ76" s="186"/>
      <c r="HK76" s="186"/>
      <c r="HL76" s="186"/>
      <c r="HM76" s="186"/>
      <c r="HN76" s="186"/>
      <c r="HO76" s="186"/>
      <c r="HP76" s="186"/>
      <c r="HQ76" s="186"/>
      <c r="HR76" s="186"/>
      <c r="HS76" s="186"/>
      <c r="HT76" s="186"/>
      <c r="HU76" s="186"/>
      <c r="HV76" s="186"/>
      <c r="HW76" s="186"/>
      <c r="HX76" s="186"/>
      <c r="HY76" s="186"/>
      <c r="HZ76" s="186"/>
      <c r="IA76" s="186"/>
      <c r="IB76" s="186"/>
      <c r="IC76" s="186"/>
      <c r="ID76" s="186"/>
      <c r="IE76" s="186"/>
      <c r="IF76" s="186"/>
      <c r="IG76" s="186"/>
      <c r="IH76" s="186"/>
      <c r="II76" s="186"/>
      <c r="IJ76" s="186"/>
      <c r="IK76" s="186"/>
      <c r="IL76" s="186"/>
      <c r="IM76" s="186"/>
      <c r="IN76" s="186"/>
      <c r="IO76" s="186"/>
      <c r="IP76" s="186"/>
      <c r="IQ76" s="186"/>
      <c r="IR76" s="186"/>
      <c r="IS76" s="186"/>
      <c r="IT76" s="186"/>
      <c r="IU76" s="186"/>
      <c r="IV76" s="186"/>
    </row>
    <row r="77" spans="1:256" hidden="1">
      <c r="A77" s="857">
        <v>60016</v>
      </c>
      <c r="B77" s="842" t="s">
        <v>174</v>
      </c>
      <c r="C77" s="182" t="s">
        <v>0</v>
      </c>
      <c r="D77" s="183">
        <f>E77+M77</f>
        <v>186000</v>
      </c>
      <c r="E77" s="184">
        <f>F77+I77+J77+K77+L77</f>
        <v>0</v>
      </c>
      <c r="F77" s="184">
        <f>G77+H77</f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f>N77+P77</f>
        <v>186000</v>
      </c>
      <c r="N77" s="184">
        <v>186000</v>
      </c>
      <c r="O77" s="184">
        <v>0</v>
      </c>
      <c r="P77" s="184">
        <v>0</v>
      </c>
      <c r="Q77" s="185"/>
      <c r="R77" s="185"/>
      <c r="S77" s="185"/>
      <c r="T77" s="185"/>
      <c r="U77" s="185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  <c r="DQ77" s="186"/>
      <c r="DR77" s="186"/>
      <c r="DS77" s="186"/>
      <c r="DT77" s="186"/>
      <c r="DU77" s="186"/>
      <c r="DV77" s="186"/>
      <c r="DW77" s="186"/>
      <c r="DX77" s="186"/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6"/>
      <c r="EK77" s="186"/>
      <c r="EL77" s="186"/>
      <c r="EM77" s="186"/>
      <c r="EN77" s="186"/>
      <c r="EO77" s="186"/>
      <c r="EP77" s="186"/>
      <c r="EQ77" s="186"/>
      <c r="ER77" s="186"/>
      <c r="ES77" s="186"/>
      <c r="ET77" s="186"/>
      <c r="EU77" s="186"/>
      <c r="EV77" s="186"/>
      <c r="EW77" s="186"/>
      <c r="EX77" s="186"/>
      <c r="EY77" s="186"/>
      <c r="EZ77" s="186"/>
      <c r="FA77" s="186"/>
      <c r="FB77" s="186"/>
      <c r="FC77" s="186"/>
      <c r="FD77" s="186"/>
      <c r="FE77" s="186"/>
      <c r="FF77" s="186"/>
      <c r="FG77" s="186"/>
      <c r="FH77" s="186"/>
      <c r="FI77" s="186"/>
      <c r="FJ77" s="186"/>
      <c r="FK77" s="186"/>
      <c r="FL77" s="186"/>
      <c r="FM77" s="186"/>
      <c r="FN77" s="186"/>
      <c r="FO77" s="186"/>
      <c r="FP77" s="186"/>
      <c r="FQ77" s="186"/>
      <c r="FR77" s="186"/>
      <c r="FS77" s="186"/>
      <c r="FT77" s="186"/>
      <c r="FU77" s="186"/>
      <c r="FV77" s="186"/>
      <c r="FW77" s="186"/>
      <c r="FX77" s="186"/>
      <c r="FY77" s="186"/>
      <c r="FZ77" s="186"/>
      <c r="GA77" s="186"/>
      <c r="GB77" s="186"/>
      <c r="GC77" s="186"/>
      <c r="GD77" s="186"/>
      <c r="GE77" s="186"/>
      <c r="GF77" s="186"/>
      <c r="GG77" s="186"/>
      <c r="GH77" s="186"/>
      <c r="GI77" s="186"/>
      <c r="GJ77" s="186"/>
      <c r="GK77" s="186"/>
      <c r="GL77" s="186"/>
      <c r="GM77" s="186"/>
      <c r="GN77" s="186"/>
      <c r="GO77" s="186"/>
      <c r="GP77" s="186"/>
      <c r="GQ77" s="186"/>
      <c r="GR77" s="186"/>
      <c r="GS77" s="186"/>
      <c r="GT77" s="186"/>
      <c r="GU77" s="186"/>
      <c r="GV77" s="186"/>
      <c r="GW77" s="186"/>
      <c r="GX77" s="186"/>
      <c r="GY77" s="186"/>
      <c r="GZ77" s="186"/>
      <c r="HA77" s="186"/>
      <c r="HB77" s="186"/>
      <c r="HC77" s="186"/>
      <c r="HD77" s="186"/>
      <c r="HE77" s="186"/>
      <c r="HF77" s="186"/>
      <c r="HG77" s="186"/>
      <c r="HH77" s="186"/>
      <c r="HI77" s="186"/>
      <c r="HJ77" s="186"/>
      <c r="HK77" s="186"/>
      <c r="HL77" s="186"/>
      <c r="HM77" s="186"/>
      <c r="HN77" s="186"/>
      <c r="HO77" s="186"/>
      <c r="HP77" s="186"/>
      <c r="HQ77" s="186"/>
      <c r="HR77" s="186"/>
      <c r="HS77" s="186"/>
      <c r="HT77" s="186"/>
      <c r="HU77" s="186"/>
      <c r="HV77" s="186"/>
      <c r="HW77" s="186"/>
      <c r="HX77" s="186"/>
      <c r="HY77" s="186"/>
      <c r="HZ77" s="186"/>
      <c r="IA77" s="186"/>
      <c r="IB77" s="186"/>
      <c r="IC77" s="186"/>
      <c r="ID77" s="186"/>
      <c r="IE77" s="186"/>
      <c r="IF77" s="186"/>
      <c r="IG77" s="186"/>
      <c r="IH77" s="186"/>
      <c r="II77" s="186"/>
      <c r="IJ77" s="186"/>
      <c r="IK77" s="186"/>
      <c r="IL77" s="186"/>
      <c r="IM77" s="186"/>
      <c r="IN77" s="186"/>
      <c r="IO77" s="186"/>
      <c r="IP77" s="186"/>
      <c r="IQ77" s="186"/>
      <c r="IR77" s="186"/>
      <c r="IS77" s="186"/>
      <c r="IT77" s="186"/>
      <c r="IU77" s="186"/>
      <c r="IV77" s="186"/>
    </row>
    <row r="78" spans="1:256" hidden="1">
      <c r="A78" s="858"/>
      <c r="B78" s="843"/>
      <c r="C78" s="182" t="s">
        <v>1</v>
      </c>
      <c r="D78" s="183">
        <f>E78+M78</f>
        <v>0</v>
      </c>
      <c r="E78" s="184">
        <f>F78+I78+J78+K78+L78</f>
        <v>0</v>
      </c>
      <c r="F78" s="184">
        <f>G78+H78</f>
        <v>0</v>
      </c>
      <c r="G78" s="184"/>
      <c r="H78" s="184"/>
      <c r="I78" s="184"/>
      <c r="J78" s="184"/>
      <c r="K78" s="184"/>
      <c r="L78" s="184"/>
      <c r="M78" s="184">
        <f>N78+P78</f>
        <v>0</v>
      </c>
      <c r="N78" s="184"/>
      <c r="O78" s="184"/>
      <c r="P78" s="184"/>
      <c r="Q78" s="185"/>
      <c r="R78" s="185"/>
      <c r="S78" s="185"/>
      <c r="T78" s="185"/>
      <c r="U78" s="185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6"/>
      <c r="BX78" s="186"/>
      <c r="BY78" s="186"/>
      <c r="BZ78" s="186"/>
      <c r="CA78" s="186"/>
      <c r="CB78" s="186"/>
      <c r="CC78" s="186"/>
      <c r="CD78" s="186"/>
      <c r="CE78" s="186"/>
      <c r="CF78" s="186"/>
      <c r="CG78" s="186"/>
      <c r="CH78" s="186"/>
      <c r="CI78" s="186"/>
      <c r="CJ78" s="186"/>
      <c r="CK78" s="186"/>
      <c r="CL78" s="186"/>
      <c r="CM78" s="186"/>
      <c r="CN78" s="186"/>
      <c r="CO78" s="186"/>
      <c r="CP78" s="186"/>
      <c r="CQ78" s="186"/>
      <c r="CR78" s="186"/>
      <c r="CS78" s="186"/>
      <c r="CT78" s="186"/>
      <c r="CU78" s="186"/>
      <c r="CV78" s="186"/>
      <c r="CW78" s="186"/>
      <c r="CX78" s="186"/>
      <c r="CY78" s="186"/>
      <c r="CZ78" s="186"/>
      <c r="DA78" s="186"/>
      <c r="DB78" s="186"/>
      <c r="DC78" s="186"/>
      <c r="DD78" s="186"/>
      <c r="DE78" s="186"/>
      <c r="DF78" s="186"/>
      <c r="DG78" s="186"/>
      <c r="DH78" s="186"/>
      <c r="DI78" s="186"/>
      <c r="DJ78" s="186"/>
      <c r="DK78" s="186"/>
      <c r="DL78" s="186"/>
      <c r="DM78" s="186"/>
      <c r="DN78" s="186"/>
      <c r="DO78" s="186"/>
      <c r="DP78" s="186"/>
      <c r="DQ78" s="186"/>
      <c r="DR78" s="186"/>
      <c r="DS78" s="186"/>
      <c r="DT78" s="186"/>
      <c r="DU78" s="186"/>
      <c r="DV78" s="186"/>
      <c r="DW78" s="186"/>
      <c r="DX78" s="186"/>
      <c r="DY78" s="186"/>
      <c r="DZ78" s="186"/>
      <c r="EA78" s="186"/>
      <c r="EB78" s="186"/>
      <c r="EC78" s="186"/>
      <c r="ED78" s="186"/>
      <c r="EE78" s="186"/>
      <c r="EF78" s="186"/>
      <c r="EG78" s="186"/>
      <c r="EH78" s="186"/>
      <c r="EI78" s="186"/>
      <c r="EJ78" s="186"/>
      <c r="EK78" s="186"/>
      <c r="EL78" s="186"/>
      <c r="EM78" s="186"/>
      <c r="EN78" s="186"/>
      <c r="EO78" s="186"/>
      <c r="EP78" s="186"/>
      <c r="EQ78" s="186"/>
      <c r="ER78" s="186"/>
      <c r="ES78" s="186"/>
      <c r="ET78" s="186"/>
      <c r="EU78" s="186"/>
      <c r="EV78" s="186"/>
      <c r="EW78" s="186"/>
      <c r="EX78" s="186"/>
      <c r="EY78" s="186"/>
      <c r="EZ78" s="186"/>
      <c r="FA78" s="186"/>
      <c r="FB78" s="186"/>
      <c r="FC78" s="186"/>
      <c r="FD78" s="186"/>
      <c r="FE78" s="186"/>
      <c r="FF78" s="186"/>
      <c r="FG78" s="186"/>
      <c r="FH78" s="186"/>
      <c r="FI78" s="186"/>
      <c r="FJ78" s="186"/>
      <c r="FK78" s="186"/>
      <c r="FL78" s="186"/>
      <c r="FM78" s="186"/>
      <c r="FN78" s="186"/>
      <c r="FO78" s="186"/>
      <c r="FP78" s="186"/>
      <c r="FQ78" s="186"/>
      <c r="FR78" s="186"/>
      <c r="FS78" s="186"/>
      <c r="FT78" s="186"/>
      <c r="FU78" s="186"/>
      <c r="FV78" s="186"/>
      <c r="FW78" s="186"/>
      <c r="FX78" s="186"/>
      <c r="FY78" s="186"/>
      <c r="FZ78" s="186"/>
      <c r="GA78" s="186"/>
      <c r="GB78" s="186"/>
      <c r="GC78" s="186"/>
      <c r="GD78" s="186"/>
      <c r="GE78" s="186"/>
      <c r="GF78" s="186"/>
      <c r="GG78" s="186"/>
      <c r="GH78" s="186"/>
      <c r="GI78" s="186"/>
      <c r="GJ78" s="186"/>
      <c r="GK78" s="186"/>
      <c r="GL78" s="186"/>
      <c r="GM78" s="186"/>
      <c r="GN78" s="186"/>
      <c r="GO78" s="186"/>
      <c r="GP78" s="186"/>
      <c r="GQ78" s="186"/>
      <c r="GR78" s="186"/>
      <c r="GS78" s="186"/>
      <c r="GT78" s="186"/>
      <c r="GU78" s="186"/>
      <c r="GV78" s="186"/>
      <c r="GW78" s="186"/>
      <c r="GX78" s="186"/>
      <c r="GY78" s="186"/>
      <c r="GZ78" s="186"/>
      <c r="HA78" s="186"/>
      <c r="HB78" s="186"/>
      <c r="HC78" s="186"/>
      <c r="HD78" s="186"/>
      <c r="HE78" s="186"/>
      <c r="HF78" s="186"/>
      <c r="HG78" s="186"/>
      <c r="HH78" s="186"/>
      <c r="HI78" s="186"/>
      <c r="HJ78" s="186"/>
      <c r="HK78" s="186"/>
      <c r="HL78" s="186"/>
      <c r="HM78" s="186"/>
      <c r="HN78" s="186"/>
      <c r="HO78" s="186"/>
      <c r="HP78" s="186"/>
      <c r="HQ78" s="186"/>
      <c r="HR78" s="186"/>
      <c r="HS78" s="186"/>
      <c r="HT78" s="186"/>
      <c r="HU78" s="186"/>
      <c r="HV78" s="186"/>
      <c r="HW78" s="186"/>
      <c r="HX78" s="186"/>
      <c r="HY78" s="186"/>
      <c r="HZ78" s="186"/>
      <c r="IA78" s="186"/>
      <c r="IB78" s="186"/>
      <c r="IC78" s="186"/>
      <c r="ID78" s="186"/>
      <c r="IE78" s="186"/>
      <c r="IF78" s="186"/>
      <c r="IG78" s="186"/>
      <c r="IH78" s="186"/>
      <c r="II78" s="186"/>
      <c r="IJ78" s="186"/>
      <c r="IK78" s="186"/>
      <c r="IL78" s="186"/>
      <c r="IM78" s="186"/>
      <c r="IN78" s="186"/>
      <c r="IO78" s="186"/>
      <c r="IP78" s="186"/>
      <c r="IQ78" s="186"/>
      <c r="IR78" s="186"/>
      <c r="IS78" s="186"/>
      <c r="IT78" s="186"/>
      <c r="IU78" s="186"/>
      <c r="IV78" s="186"/>
    </row>
    <row r="79" spans="1:256" hidden="1">
      <c r="A79" s="859"/>
      <c r="B79" s="844"/>
      <c r="C79" s="182" t="s">
        <v>2</v>
      </c>
      <c r="D79" s="183">
        <f>D77+D78</f>
        <v>186000</v>
      </c>
      <c r="E79" s="184">
        <f t="shared" ref="E79:P79" si="27">E77+E78</f>
        <v>0</v>
      </c>
      <c r="F79" s="184">
        <f t="shared" si="27"/>
        <v>0</v>
      </c>
      <c r="G79" s="184">
        <f t="shared" si="27"/>
        <v>0</v>
      </c>
      <c r="H79" s="184">
        <f t="shared" si="27"/>
        <v>0</v>
      </c>
      <c r="I79" s="184">
        <f t="shared" si="27"/>
        <v>0</v>
      </c>
      <c r="J79" s="184">
        <f t="shared" si="27"/>
        <v>0</v>
      </c>
      <c r="K79" s="184">
        <f t="shared" si="27"/>
        <v>0</v>
      </c>
      <c r="L79" s="184">
        <f t="shared" si="27"/>
        <v>0</v>
      </c>
      <c r="M79" s="184">
        <f t="shared" si="27"/>
        <v>186000</v>
      </c>
      <c r="N79" s="184">
        <f t="shared" si="27"/>
        <v>186000</v>
      </c>
      <c r="O79" s="184">
        <f t="shared" si="27"/>
        <v>0</v>
      </c>
      <c r="P79" s="184">
        <f t="shared" si="27"/>
        <v>0</v>
      </c>
      <c r="Q79" s="185"/>
      <c r="R79" s="185"/>
      <c r="S79" s="185"/>
      <c r="T79" s="185"/>
      <c r="U79" s="185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  <c r="DM79" s="186"/>
      <c r="DN79" s="186"/>
      <c r="DO79" s="186"/>
      <c r="DP79" s="186"/>
      <c r="DQ79" s="186"/>
      <c r="DR79" s="186"/>
      <c r="DS79" s="186"/>
      <c r="DT79" s="186"/>
      <c r="DU79" s="186"/>
      <c r="DV79" s="186"/>
      <c r="DW79" s="186"/>
      <c r="DX79" s="186"/>
      <c r="DY79" s="186"/>
      <c r="DZ79" s="186"/>
      <c r="EA79" s="186"/>
      <c r="EB79" s="186"/>
      <c r="EC79" s="186"/>
      <c r="ED79" s="186"/>
      <c r="EE79" s="186"/>
      <c r="EF79" s="186"/>
      <c r="EG79" s="186"/>
      <c r="EH79" s="186"/>
      <c r="EI79" s="186"/>
      <c r="EJ79" s="186"/>
      <c r="EK79" s="186"/>
      <c r="EL79" s="186"/>
      <c r="EM79" s="186"/>
      <c r="EN79" s="186"/>
      <c r="EO79" s="186"/>
      <c r="EP79" s="186"/>
      <c r="EQ79" s="186"/>
      <c r="ER79" s="186"/>
      <c r="ES79" s="186"/>
      <c r="ET79" s="186"/>
      <c r="EU79" s="186"/>
      <c r="EV79" s="186"/>
      <c r="EW79" s="186"/>
      <c r="EX79" s="186"/>
      <c r="EY79" s="186"/>
      <c r="EZ79" s="186"/>
      <c r="FA79" s="186"/>
      <c r="FB79" s="186"/>
      <c r="FC79" s="186"/>
      <c r="FD79" s="186"/>
      <c r="FE79" s="186"/>
      <c r="FF79" s="186"/>
      <c r="FG79" s="186"/>
      <c r="FH79" s="186"/>
      <c r="FI79" s="186"/>
      <c r="FJ79" s="186"/>
      <c r="FK79" s="186"/>
      <c r="FL79" s="186"/>
      <c r="FM79" s="186"/>
      <c r="FN79" s="186"/>
      <c r="FO79" s="186"/>
      <c r="FP79" s="186"/>
      <c r="FQ79" s="186"/>
      <c r="FR79" s="186"/>
      <c r="FS79" s="186"/>
      <c r="FT79" s="186"/>
      <c r="FU79" s="186"/>
      <c r="FV79" s="186"/>
      <c r="FW79" s="186"/>
      <c r="FX79" s="186"/>
      <c r="FY79" s="186"/>
      <c r="FZ79" s="186"/>
      <c r="GA79" s="186"/>
      <c r="GB79" s="186"/>
      <c r="GC79" s="186"/>
      <c r="GD79" s="186"/>
      <c r="GE79" s="186"/>
      <c r="GF79" s="186"/>
      <c r="GG79" s="186"/>
      <c r="GH79" s="186"/>
      <c r="GI79" s="186"/>
      <c r="GJ79" s="186"/>
      <c r="GK79" s="186"/>
      <c r="GL79" s="186"/>
      <c r="GM79" s="186"/>
      <c r="GN79" s="186"/>
      <c r="GO79" s="186"/>
      <c r="GP79" s="186"/>
      <c r="GQ79" s="186"/>
      <c r="GR79" s="186"/>
      <c r="GS79" s="186"/>
      <c r="GT79" s="186"/>
      <c r="GU79" s="186"/>
      <c r="GV79" s="186"/>
      <c r="GW79" s="186"/>
      <c r="GX79" s="186"/>
      <c r="GY79" s="186"/>
      <c r="GZ79" s="186"/>
      <c r="HA79" s="186"/>
      <c r="HB79" s="186"/>
      <c r="HC79" s="186"/>
      <c r="HD79" s="186"/>
      <c r="HE79" s="186"/>
      <c r="HF79" s="186"/>
      <c r="HG79" s="186"/>
      <c r="HH79" s="186"/>
      <c r="HI79" s="186"/>
      <c r="HJ79" s="186"/>
      <c r="HK79" s="186"/>
      <c r="HL79" s="186"/>
      <c r="HM79" s="186"/>
      <c r="HN79" s="186"/>
      <c r="HO79" s="186"/>
      <c r="HP79" s="186"/>
      <c r="HQ79" s="186"/>
      <c r="HR79" s="186"/>
      <c r="HS79" s="186"/>
      <c r="HT79" s="186"/>
      <c r="HU79" s="186"/>
      <c r="HV79" s="186"/>
      <c r="HW79" s="186"/>
      <c r="HX79" s="186"/>
      <c r="HY79" s="186"/>
      <c r="HZ79" s="186"/>
      <c r="IA79" s="186"/>
      <c r="IB79" s="186"/>
      <c r="IC79" s="186"/>
      <c r="ID79" s="186"/>
      <c r="IE79" s="186"/>
      <c r="IF79" s="186"/>
      <c r="IG79" s="186"/>
      <c r="IH79" s="186"/>
      <c r="II79" s="186"/>
      <c r="IJ79" s="186"/>
      <c r="IK79" s="186"/>
      <c r="IL79" s="186"/>
      <c r="IM79" s="186"/>
      <c r="IN79" s="186"/>
      <c r="IO79" s="186"/>
      <c r="IP79" s="186"/>
      <c r="IQ79" s="186"/>
      <c r="IR79" s="186"/>
      <c r="IS79" s="186"/>
      <c r="IT79" s="186"/>
      <c r="IU79" s="186"/>
      <c r="IV79" s="186"/>
    </row>
    <row r="80" spans="1:256" hidden="1">
      <c r="A80" s="857" t="s">
        <v>175</v>
      </c>
      <c r="B80" s="842" t="s">
        <v>176</v>
      </c>
      <c r="C80" s="182" t="s">
        <v>0</v>
      </c>
      <c r="D80" s="183">
        <f>E80+M80</f>
        <v>15518405</v>
      </c>
      <c r="E80" s="184">
        <f>F80+I80+J80+K80+L80</f>
        <v>0</v>
      </c>
      <c r="F80" s="184">
        <f>G80+H80</f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f>N80+P80</f>
        <v>15518405</v>
      </c>
      <c r="N80" s="184">
        <v>15518405</v>
      </c>
      <c r="O80" s="184">
        <v>0</v>
      </c>
      <c r="P80" s="184">
        <v>0</v>
      </c>
      <c r="Q80" s="185"/>
      <c r="R80" s="185"/>
      <c r="S80" s="185"/>
      <c r="T80" s="185"/>
      <c r="U80" s="185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186"/>
      <c r="BZ80" s="186"/>
      <c r="CA80" s="186"/>
      <c r="CB80" s="186"/>
      <c r="CC80" s="186"/>
      <c r="CD80" s="186"/>
      <c r="CE80" s="186"/>
      <c r="CF80" s="186"/>
      <c r="CG80" s="186"/>
      <c r="CH80" s="186"/>
      <c r="CI80" s="186"/>
      <c r="CJ80" s="186"/>
      <c r="CK80" s="186"/>
      <c r="CL80" s="186"/>
      <c r="CM80" s="186"/>
      <c r="CN80" s="186"/>
      <c r="CO80" s="186"/>
      <c r="CP80" s="186"/>
      <c r="CQ80" s="186"/>
      <c r="CR80" s="186"/>
      <c r="CS80" s="186"/>
      <c r="CT80" s="186"/>
      <c r="CU80" s="186"/>
      <c r="CV80" s="186"/>
      <c r="CW80" s="186"/>
      <c r="CX80" s="186"/>
      <c r="CY80" s="186"/>
      <c r="CZ80" s="186"/>
      <c r="DA80" s="186"/>
      <c r="DB80" s="186"/>
      <c r="DC80" s="186"/>
      <c r="DD80" s="186"/>
      <c r="DE80" s="186"/>
      <c r="DF80" s="186"/>
      <c r="DG80" s="186"/>
      <c r="DH80" s="186"/>
      <c r="DI80" s="186"/>
      <c r="DJ80" s="186"/>
      <c r="DK80" s="186"/>
      <c r="DL80" s="186"/>
      <c r="DM80" s="186"/>
      <c r="DN80" s="186"/>
      <c r="DO80" s="186"/>
      <c r="DP80" s="186"/>
      <c r="DQ80" s="186"/>
      <c r="DR80" s="186"/>
      <c r="DS80" s="186"/>
      <c r="DT80" s="186"/>
      <c r="DU80" s="186"/>
      <c r="DV80" s="186"/>
      <c r="DW80" s="186"/>
      <c r="DX80" s="186"/>
      <c r="DY80" s="186"/>
      <c r="DZ80" s="186"/>
      <c r="EA80" s="186"/>
      <c r="EB80" s="186"/>
      <c r="EC80" s="186"/>
      <c r="ED80" s="186"/>
      <c r="EE80" s="186"/>
      <c r="EF80" s="186"/>
      <c r="EG80" s="186"/>
      <c r="EH80" s="186"/>
      <c r="EI80" s="186"/>
      <c r="EJ80" s="186"/>
      <c r="EK80" s="186"/>
      <c r="EL80" s="186"/>
      <c r="EM80" s="186"/>
      <c r="EN80" s="186"/>
      <c r="EO80" s="186"/>
      <c r="EP80" s="186"/>
      <c r="EQ80" s="186"/>
      <c r="ER80" s="186"/>
      <c r="ES80" s="186"/>
      <c r="ET80" s="186"/>
      <c r="EU80" s="186"/>
      <c r="EV80" s="186"/>
      <c r="EW80" s="186"/>
      <c r="EX80" s="186"/>
      <c r="EY80" s="186"/>
      <c r="EZ80" s="186"/>
      <c r="FA80" s="186"/>
      <c r="FB80" s="186"/>
      <c r="FC80" s="186"/>
      <c r="FD80" s="186"/>
      <c r="FE80" s="186"/>
      <c r="FF80" s="186"/>
      <c r="FG80" s="186"/>
      <c r="FH80" s="186"/>
      <c r="FI80" s="186"/>
      <c r="FJ80" s="186"/>
      <c r="FK80" s="186"/>
      <c r="FL80" s="186"/>
      <c r="FM80" s="186"/>
      <c r="FN80" s="186"/>
      <c r="FO80" s="186"/>
      <c r="FP80" s="186"/>
      <c r="FQ80" s="186"/>
      <c r="FR80" s="186"/>
      <c r="FS80" s="186"/>
      <c r="FT80" s="186"/>
      <c r="FU80" s="186"/>
      <c r="FV80" s="186"/>
      <c r="FW80" s="186"/>
      <c r="FX80" s="186"/>
      <c r="FY80" s="186"/>
      <c r="FZ80" s="186"/>
      <c r="GA80" s="186"/>
      <c r="GB80" s="186"/>
      <c r="GC80" s="186"/>
      <c r="GD80" s="186"/>
      <c r="GE80" s="186"/>
      <c r="GF80" s="186"/>
      <c r="GG80" s="186"/>
      <c r="GH80" s="186"/>
      <c r="GI80" s="186"/>
      <c r="GJ80" s="186"/>
      <c r="GK80" s="186"/>
      <c r="GL80" s="186"/>
      <c r="GM80" s="186"/>
      <c r="GN80" s="186"/>
      <c r="GO80" s="186"/>
      <c r="GP80" s="186"/>
      <c r="GQ80" s="186"/>
      <c r="GR80" s="186"/>
      <c r="GS80" s="186"/>
      <c r="GT80" s="186"/>
      <c r="GU80" s="186"/>
      <c r="GV80" s="186"/>
      <c r="GW80" s="186"/>
      <c r="GX80" s="186"/>
      <c r="GY80" s="186"/>
      <c r="GZ80" s="186"/>
      <c r="HA80" s="186"/>
      <c r="HB80" s="186"/>
      <c r="HC80" s="186"/>
      <c r="HD80" s="186"/>
      <c r="HE80" s="186"/>
      <c r="HF80" s="186"/>
      <c r="HG80" s="186"/>
      <c r="HH80" s="186"/>
      <c r="HI80" s="186"/>
      <c r="HJ80" s="186"/>
      <c r="HK80" s="186"/>
      <c r="HL80" s="186"/>
      <c r="HM80" s="186"/>
      <c r="HN80" s="186"/>
      <c r="HO80" s="186"/>
      <c r="HP80" s="186"/>
      <c r="HQ80" s="186"/>
      <c r="HR80" s="186"/>
      <c r="HS80" s="186"/>
      <c r="HT80" s="186"/>
      <c r="HU80" s="186"/>
      <c r="HV80" s="186"/>
      <c r="HW80" s="186"/>
      <c r="HX80" s="186"/>
      <c r="HY80" s="186"/>
      <c r="HZ80" s="186"/>
      <c r="IA80" s="186"/>
      <c r="IB80" s="186"/>
      <c r="IC80" s="186"/>
      <c r="ID80" s="186"/>
      <c r="IE80" s="186"/>
      <c r="IF80" s="186"/>
      <c r="IG80" s="186"/>
      <c r="IH80" s="186"/>
      <c r="II80" s="186"/>
      <c r="IJ80" s="186"/>
      <c r="IK80" s="186"/>
      <c r="IL80" s="186"/>
      <c r="IM80" s="186"/>
      <c r="IN80" s="186"/>
      <c r="IO80" s="186"/>
      <c r="IP80" s="186"/>
      <c r="IQ80" s="186"/>
      <c r="IR80" s="186"/>
      <c r="IS80" s="186"/>
      <c r="IT80" s="186"/>
      <c r="IU80" s="186"/>
      <c r="IV80" s="186"/>
    </row>
    <row r="81" spans="1:256" hidden="1">
      <c r="A81" s="858"/>
      <c r="B81" s="843"/>
      <c r="C81" s="182" t="s">
        <v>1</v>
      </c>
      <c r="D81" s="183">
        <f>E81+M81</f>
        <v>0</v>
      </c>
      <c r="E81" s="184">
        <f>F81+I81+J81+K81+L81</f>
        <v>0</v>
      </c>
      <c r="F81" s="184">
        <f>G81+H81</f>
        <v>0</v>
      </c>
      <c r="G81" s="184"/>
      <c r="H81" s="184"/>
      <c r="I81" s="184"/>
      <c r="J81" s="184"/>
      <c r="K81" s="184"/>
      <c r="L81" s="184"/>
      <c r="M81" s="184">
        <f>N81+P81</f>
        <v>0</v>
      </c>
      <c r="N81" s="184"/>
      <c r="O81" s="184"/>
      <c r="P81" s="184"/>
      <c r="Q81" s="185"/>
      <c r="R81" s="185"/>
      <c r="S81" s="185"/>
      <c r="T81" s="185"/>
      <c r="U81" s="185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  <c r="GF81" s="186"/>
      <c r="GG81" s="186"/>
      <c r="GH81" s="186"/>
      <c r="GI81" s="186"/>
      <c r="GJ81" s="186"/>
      <c r="GK81" s="186"/>
      <c r="GL81" s="186"/>
      <c r="GM81" s="186"/>
      <c r="GN81" s="186"/>
      <c r="GO81" s="186"/>
      <c r="GP81" s="186"/>
      <c r="GQ81" s="186"/>
      <c r="GR81" s="186"/>
      <c r="GS81" s="186"/>
      <c r="GT81" s="186"/>
      <c r="GU81" s="186"/>
      <c r="GV81" s="186"/>
      <c r="GW81" s="186"/>
      <c r="GX81" s="186"/>
      <c r="GY81" s="186"/>
      <c r="GZ81" s="186"/>
      <c r="HA81" s="186"/>
      <c r="HB81" s="186"/>
      <c r="HC81" s="186"/>
      <c r="HD81" s="186"/>
      <c r="HE81" s="186"/>
      <c r="HF81" s="186"/>
      <c r="HG81" s="186"/>
      <c r="HH81" s="186"/>
      <c r="HI81" s="186"/>
      <c r="HJ81" s="186"/>
      <c r="HK81" s="186"/>
      <c r="HL81" s="186"/>
      <c r="HM81" s="186"/>
      <c r="HN81" s="186"/>
      <c r="HO81" s="186"/>
      <c r="HP81" s="186"/>
      <c r="HQ81" s="186"/>
      <c r="HR81" s="186"/>
      <c r="HS81" s="186"/>
      <c r="HT81" s="186"/>
      <c r="HU81" s="186"/>
      <c r="HV81" s="186"/>
      <c r="HW81" s="186"/>
      <c r="HX81" s="186"/>
      <c r="HY81" s="186"/>
      <c r="HZ81" s="186"/>
      <c r="IA81" s="186"/>
      <c r="IB81" s="186"/>
      <c r="IC81" s="186"/>
      <c r="ID81" s="186"/>
      <c r="IE81" s="186"/>
      <c r="IF81" s="186"/>
      <c r="IG81" s="186"/>
      <c r="IH81" s="186"/>
      <c r="II81" s="186"/>
      <c r="IJ81" s="186"/>
      <c r="IK81" s="186"/>
      <c r="IL81" s="186"/>
      <c r="IM81" s="186"/>
      <c r="IN81" s="186"/>
      <c r="IO81" s="186"/>
      <c r="IP81" s="186"/>
      <c r="IQ81" s="186"/>
      <c r="IR81" s="186"/>
      <c r="IS81" s="186"/>
      <c r="IT81" s="186"/>
      <c r="IU81" s="186"/>
      <c r="IV81" s="186"/>
    </row>
    <row r="82" spans="1:256" hidden="1">
      <c r="A82" s="859"/>
      <c r="B82" s="844"/>
      <c r="C82" s="182" t="s">
        <v>2</v>
      </c>
      <c r="D82" s="183">
        <f>D80+D81</f>
        <v>15518405</v>
      </c>
      <c r="E82" s="184">
        <f t="shared" ref="E82:P82" si="28">E80+E81</f>
        <v>0</v>
      </c>
      <c r="F82" s="184">
        <f t="shared" si="28"/>
        <v>0</v>
      </c>
      <c r="G82" s="184">
        <f t="shared" si="28"/>
        <v>0</v>
      </c>
      <c r="H82" s="184">
        <f t="shared" si="28"/>
        <v>0</v>
      </c>
      <c r="I82" s="184">
        <f t="shared" si="28"/>
        <v>0</v>
      </c>
      <c r="J82" s="184">
        <f t="shared" si="28"/>
        <v>0</v>
      </c>
      <c r="K82" s="184">
        <f t="shared" si="28"/>
        <v>0</v>
      </c>
      <c r="L82" s="184">
        <f t="shared" si="28"/>
        <v>0</v>
      </c>
      <c r="M82" s="184">
        <f t="shared" si="28"/>
        <v>15518405</v>
      </c>
      <c r="N82" s="184">
        <f t="shared" si="28"/>
        <v>15518405</v>
      </c>
      <c r="O82" s="184">
        <f t="shared" si="28"/>
        <v>0</v>
      </c>
      <c r="P82" s="184">
        <f t="shared" si="28"/>
        <v>0</v>
      </c>
      <c r="Q82" s="185"/>
      <c r="R82" s="185"/>
      <c r="S82" s="185"/>
      <c r="T82" s="185"/>
      <c r="U82" s="185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186"/>
      <c r="GA82" s="186"/>
      <c r="GB82" s="186"/>
      <c r="GC82" s="186"/>
      <c r="GD82" s="186"/>
      <c r="GE82" s="186"/>
      <c r="GF82" s="186"/>
      <c r="GG82" s="186"/>
      <c r="GH82" s="186"/>
      <c r="GI82" s="186"/>
      <c r="GJ82" s="186"/>
      <c r="GK82" s="186"/>
      <c r="GL82" s="186"/>
      <c r="GM82" s="186"/>
      <c r="GN82" s="186"/>
      <c r="GO82" s="186"/>
      <c r="GP82" s="186"/>
      <c r="GQ82" s="186"/>
      <c r="GR82" s="186"/>
      <c r="GS82" s="186"/>
      <c r="GT82" s="186"/>
      <c r="GU82" s="186"/>
      <c r="GV82" s="186"/>
      <c r="GW82" s="186"/>
      <c r="GX82" s="186"/>
      <c r="GY82" s="186"/>
      <c r="GZ82" s="186"/>
      <c r="HA82" s="186"/>
      <c r="HB82" s="186"/>
      <c r="HC82" s="186"/>
      <c r="HD82" s="186"/>
      <c r="HE82" s="186"/>
      <c r="HF82" s="186"/>
      <c r="HG82" s="186"/>
      <c r="HH82" s="186"/>
      <c r="HI82" s="186"/>
      <c r="HJ82" s="186"/>
      <c r="HK82" s="186"/>
      <c r="HL82" s="186"/>
      <c r="HM82" s="186"/>
      <c r="HN82" s="186"/>
      <c r="HO82" s="186"/>
      <c r="HP82" s="186"/>
      <c r="HQ82" s="186"/>
      <c r="HR82" s="186"/>
      <c r="HS82" s="186"/>
      <c r="HT82" s="186"/>
      <c r="HU82" s="186"/>
      <c r="HV82" s="186"/>
      <c r="HW82" s="186"/>
      <c r="HX82" s="186"/>
      <c r="HY82" s="186"/>
      <c r="HZ82" s="186"/>
      <c r="IA82" s="186"/>
      <c r="IB82" s="186"/>
      <c r="IC82" s="186"/>
      <c r="ID82" s="186"/>
      <c r="IE82" s="186"/>
      <c r="IF82" s="186"/>
      <c r="IG82" s="186"/>
      <c r="IH82" s="186"/>
      <c r="II82" s="186"/>
      <c r="IJ82" s="186"/>
      <c r="IK82" s="186"/>
      <c r="IL82" s="186"/>
      <c r="IM82" s="186"/>
      <c r="IN82" s="186"/>
      <c r="IO82" s="186"/>
      <c r="IP82" s="186"/>
      <c r="IQ82" s="186"/>
      <c r="IR82" s="186"/>
      <c r="IS82" s="186"/>
      <c r="IT82" s="186"/>
      <c r="IU82" s="186"/>
      <c r="IV82" s="186"/>
    </row>
    <row r="83" spans="1:256" hidden="1">
      <c r="A83" s="857">
        <v>60041</v>
      </c>
      <c r="B83" s="842" t="s">
        <v>177</v>
      </c>
      <c r="C83" s="182" t="s">
        <v>0</v>
      </c>
      <c r="D83" s="183">
        <f>E83+M83</f>
        <v>10000000</v>
      </c>
      <c r="E83" s="184">
        <f>F83+I83+J83+K83+L83</f>
        <v>0</v>
      </c>
      <c r="F83" s="184">
        <f>G83+H83</f>
        <v>0</v>
      </c>
      <c r="G83" s="184">
        <v>0</v>
      </c>
      <c r="H83" s="184">
        <v>0</v>
      </c>
      <c r="I83" s="184">
        <v>0</v>
      </c>
      <c r="J83" s="184">
        <v>0</v>
      </c>
      <c r="K83" s="184">
        <v>0</v>
      </c>
      <c r="L83" s="184">
        <v>0</v>
      </c>
      <c r="M83" s="184">
        <f>N83+P83</f>
        <v>10000000</v>
      </c>
      <c r="N83" s="184">
        <v>0</v>
      </c>
      <c r="O83" s="184">
        <v>0</v>
      </c>
      <c r="P83" s="184">
        <v>10000000</v>
      </c>
      <c r="Q83" s="185"/>
      <c r="R83" s="185"/>
      <c r="S83" s="185"/>
      <c r="T83" s="185"/>
      <c r="U83" s="185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186"/>
      <c r="DU83" s="186"/>
      <c r="DV83" s="186"/>
      <c r="DW83" s="186"/>
      <c r="DX83" s="186"/>
      <c r="DY83" s="186"/>
      <c r="DZ83" s="186"/>
      <c r="EA83" s="186"/>
      <c r="EB83" s="186"/>
      <c r="EC83" s="186"/>
      <c r="ED83" s="186"/>
      <c r="EE83" s="186"/>
      <c r="EF83" s="186"/>
      <c r="EG83" s="186"/>
      <c r="EH83" s="186"/>
      <c r="EI83" s="186"/>
      <c r="EJ83" s="186"/>
      <c r="EK83" s="186"/>
      <c r="EL83" s="186"/>
      <c r="EM83" s="186"/>
      <c r="EN83" s="186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6"/>
      <c r="FK83" s="186"/>
      <c r="FL83" s="186"/>
      <c r="FM83" s="186"/>
      <c r="FN83" s="186"/>
      <c r="FO83" s="186"/>
      <c r="FP83" s="186"/>
      <c r="FQ83" s="186"/>
      <c r="FR83" s="186"/>
      <c r="FS83" s="186"/>
      <c r="FT83" s="186"/>
      <c r="FU83" s="186"/>
      <c r="FV83" s="186"/>
      <c r="FW83" s="186"/>
      <c r="FX83" s="186"/>
      <c r="FY83" s="186"/>
      <c r="FZ83" s="186"/>
      <c r="GA83" s="186"/>
      <c r="GB83" s="186"/>
      <c r="GC83" s="186"/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6"/>
      <c r="GO83" s="186"/>
      <c r="GP83" s="186"/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6"/>
      <c r="HB83" s="186"/>
      <c r="HC83" s="186"/>
      <c r="HD83" s="186"/>
      <c r="HE83" s="186"/>
      <c r="HF83" s="186"/>
      <c r="HG83" s="186"/>
      <c r="HH83" s="186"/>
      <c r="HI83" s="186"/>
      <c r="HJ83" s="186"/>
      <c r="HK83" s="186"/>
      <c r="HL83" s="186"/>
      <c r="HM83" s="186"/>
      <c r="HN83" s="186"/>
      <c r="HO83" s="186"/>
      <c r="HP83" s="186"/>
      <c r="HQ83" s="186"/>
      <c r="HR83" s="186"/>
      <c r="HS83" s="186"/>
      <c r="HT83" s="186"/>
      <c r="HU83" s="186"/>
      <c r="HV83" s="186"/>
      <c r="HW83" s="186"/>
      <c r="HX83" s="186"/>
      <c r="HY83" s="186"/>
      <c r="HZ83" s="186"/>
      <c r="IA83" s="186"/>
      <c r="IB83" s="186"/>
      <c r="IC83" s="186"/>
      <c r="ID83" s="186"/>
      <c r="IE83" s="186"/>
      <c r="IF83" s="186"/>
      <c r="IG83" s="186"/>
      <c r="IH83" s="186"/>
      <c r="II83" s="186"/>
      <c r="IJ83" s="186"/>
      <c r="IK83" s="186"/>
      <c r="IL83" s="186"/>
      <c r="IM83" s="186"/>
      <c r="IN83" s="186"/>
      <c r="IO83" s="186"/>
      <c r="IP83" s="186"/>
      <c r="IQ83" s="186"/>
      <c r="IR83" s="186"/>
      <c r="IS83" s="186"/>
      <c r="IT83" s="186"/>
      <c r="IU83" s="186"/>
      <c r="IV83" s="186"/>
    </row>
    <row r="84" spans="1:256" hidden="1">
      <c r="A84" s="858"/>
      <c r="B84" s="843"/>
      <c r="C84" s="182" t="s">
        <v>1</v>
      </c>
      <c r="D84" s="183">
        <f>E84+M84</f>
        <v>0</v>
      </c>
      <c r="E84" s="184">
        <f>F84+I84+J84+K84+L84</f>
        <v>0</v>
      </c>
      <c r="F84" s="184">
        <f>G84+H84</f>
        <v>0</v>
      </c>
      <c r="G84" s="184"/>
      <c r="H84" s="184"/>
      <c r="I84" s="184"/>
      <c r="J84" s="184"/>
      <c r="K84" s="184"/>
      <c r="L84" s="184"/>
      <c r="M84" s="184">
        <f>N84+P84</f>
        <v>0</v>
      </c>
      <c r="N84" s="184"/>
      <c r="O84" s="184"/>
      <c r="P84" s="184"/>
      <c r="Q84" s="185"/>
      <c r="R84" s="185"/>
      <c r="S84" s="185"/>
      <c r="T84" s="185"/>
      <c r="U84" s="185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6"/>
      <c r="EN84" s="186"/>
      <c r="EO84" s="186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186"/>
      <c r="FP84" s="186"/>
      <c r="FQ84" s="186"/>
      <c r="FR84" s="186"/>
      <c r="FS84" s="186"/>
      <c r="FT84" s="186"/>
      <c r="FU84" s="186"/>
      <c r="FV84" s="186"/>
      <c r="FW84" s="186"/>
      <c r="FX84" s="186"/>
      <c r="FY84" s="186"/>
      <c r="FZ84" s="186"/>
      <c r="GA84" s="186"/>
      <c r="GB84" s="186"/>
      <c r="GC84" s="186"/>
      <c r="GD84" s="186"/>
      <c r="GE84" s="186"/>
      <c r="GF84" s="186"/>
      <c r="GG84" s="186"/>
      <c r="GH84" s="186"/>
      <c r="GI84" s="186"/>
      <c r="GJ84" s="186"/>
      <c r="GK84" s="186"/>
      <c r="GL84" s="186"/>
      <c r="GM84" s="186"/>
      <c r="GN84" s="186"/>
      <c r="GO84" s="186"/>
      <c r="GP84" s="186"/>
      <c r="GQ84" s="186"/>
      <c r="GR84" s="186"/>
      <c r="GS84" s="186"/>
      <c r="GT84" s="186"/>
      <c r="GU84" s="186"/>
      <c r="GV84" s="186"/>
      <c r="GW84" s="186"/>
      <c r="GX84" s="186"/>
      <c r="GY84" s="186"/>
      <c r="GZ84" s="186"/>
      <c r="HA84" s="186"/>
      <c r="HB84" s="186"/>
      <c r="HC84" s="186"/>
      <c r="HD84" s="186"/>
      <c r="HE84" s="186"/>
      <c r="HF84" s="186"/>
      <c r="HG84" s="186"/>
      <c r="HH84" s="186"/>
      <c r="HI84" s="186"/>
      <c r="HJ84" s="186"/>
      <c r="HK84" s="186"/>
      <c r="HL84" s="186"/>
      <c r="HM84" s="186"/>
      <c r="HN84" s="186"/>
      <c r="HO84" s="186"/>
      <c r="HP84" s="186"/>
      <c r="HQ84" s="186"/>
      <c r="HR84" s="186"/>
      <c r="HS84" s="186"/>
      <c r="HT84" s="186"/>
      <c r="HU84" s="186"/>
      <c r="HV84" s="186"/>
      <c r="HW84" s="186"/>
      <c r="HX84" s="186"/>
      <c r="HY84" s="186"/>
      <c r="HZ84" s="186"/>
      <c r="IA84" s="186"/>
      <c r="IB84" s="186"/>
      <c r="IC84" s="186"/>
      <c r="ID84" s="186"/>
      <c r="IE84" s="186"/>
      <c r="IF84" s="186"/>
      <c r="IG84" s="186"/>
      <c r="IH84" s="186"/>
      <c r="II84" s="186"/>
      <c r="IJ84" s="186"/>
      <c r="IK84" s="186"/>
      <c r="IL84" s="186"/>
      <c r="IM84" s="186"/>
      <c r="IN84" s="186"/>
      <c r="IO84" s="186"/>
      <c r="IP84" s="186"/>
      <c r="IQ84" s="186"/>
      <c r="IR84" s="186"/>
      <c r="IS84" s="186"/>
      <c r="IT84" s="186"/>
      <c r="IU84" s="186"/>
      <c r="IV84" s="186"/>
    </row>
    <row r="85" spans="1:256" hidden="1">
      <c r="A85" s="859"/>
      <c r="B85" s="844"/>
      <c r="C85" s="182" t="s">
        <v>2</v>
      </c>
      <c r="D85" s="183">
        <f>D83+D84</f>
        <v>10000000</v>
      </c>
      <c r="E85" s="184">
        <f t="shared" ref="E85:P85" si="29">E83+E84</f>
        <v>0</v>
      </c>
      <c r="F85" s="184">
        <f t="shared" si="29"/>
        <v>0</v>
      </c>
      <c r="G85" s="184">
        <f t="shared" si="29"/>
        <v>0</v>
      </c>
      <c r="H85" s="184">
        <f t="shared" si="29"/>
        <v>0</v>
      </c>
      <c r="I85" s="184">
        <f t="shared" si="29"/>
        <v>0</v>
      </c>
      <c r="J85" s="184">
        <f t="shared" si="29"/>
        <v>0</v>
      </c>
      <c r="K85" s="184">
        <f t="shared" si="29"/>
        <v>0</v>
      </c>
      <c r="L85" s="184">
        <f t="shared" si="29"/>
        <v>0</v>
      </c>
      <c r="M85" s="184">
        <f t="shared" si="29"/>
        <v>10000000</v>
      </c>
      <c r="N85" s="184">
        <f t="shared" si="29"/>
        <v>0</v>
      </c>
      <c r="O85" s="184">
        <f t="shared" si="29"/>
        <v>0</v>
      </c>
      <c r="P85" s="184">
        <f t="shared" si="29"/>
        <v>10000000</v>
      </c>
      <c r="Q85" s="185"/>
      <c r="R85" s="185"/>
      <c r="S85" s="185"/>
      <c r="T85" s="185"/>
      <c r="U85" s="185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6"/>
      <c r="EN85" s="186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6"/>
      <c r="FK85" s="186"/>
      <c r="FL85" s="186"/>
      <c r="FM85" s="186"/>
      <c r="FN85" s="186"/>
      <c r="FO85" s="186"/>
      <c r="FP85" s="186"/>
      <c r="FQ85" s="186"/>
      <c r="FR85" s="186"/>
      <c r="FS85" s="186"/>
      <c r="FT85" s="186"/>
      <c r="FU85" s="186"/>
      <c r="FV85" s="186"/>
      <c r="FW85" s="186"/>
      <c r="FX85" s="186"/>
      <c r="FY85" s="186"/>
      <c r="FZ85" s="186"/>
      <c r="GA85" s="186"/>
      <c r="GB85" s="186"/>
      <c r="GC85" s="186"/>
      <c r="GD85" s="186"/>
      <c r="GE85" s="186"/>
      <c r="GF85" s="186"/>
      <c r="GG85" s="186"/>
      <c r="GH85" s="186"/>
      <c r="GI85" s="186"/>
      <c r="GJ85" s="186"/>
      <c r="GK85" s="186"/>
      <c r="GL85" s="186"/>
      <c r="GM85" s="186"/>
      <c r="GN85" s="186"/>
      <c r="GO85" s="186"/>
      <c r="GP85" s="186"/>
      <c r="GQ85" s="186"/>
      <c r="GR85" s="186"/>
      <c r="GS85" s="186"/>
      <c r="GT85" s="186"/>
      <c r="GU85" s="186"/>
      <c r="GV85" s="186"/>
      <c r="GW85" s="186"/>
      <c r="GX85" s="186"/>
      <c r="GY85" s="186"/>
      <c r="GZ85" s="186"/>
      <c r="HA85" s="186"/>
      <c r="HB85" s="186"/>
      <c r="HC85" s="186"/>
      <c r="HD85" s="186"/>
      <c r="HE85" s="186"/>
      <c r="HF85" s="186"/>
      <c r="HG85" s="186"/>
      <c r="HH85" s="186"/>
      <c r="HI85" s="186"/>
      <c r="HJ85" s="186"/>
      <c r="HK85" s="186"/>
      <c r="HL85" s="186"/>
      <c r="HM85" s="186"/>
      <c r="HN85" s="186"/>
      <c r="HO85" s="186"/>
      <c r="HP85" s="186"/>
      <c r="HQ85" s="186"/>
      <c r="HR85" s="186"/>
      <c r="HS85" s="186"/>
      <c r="HT85" s="186"/>
      <c r="HU85" s="186"/>
      <c r="HV85" s="186"/>
      <c r="HW85" s="186"/>
      <c r="HX85" s="186"/>
      <c r="HY85" s="186"/>
      <c r="HZ85" s="186"/>
      <c r="IA85" s="186"/>
      <c r="IB85" s="186"/>
      <c r="IC85" s="186"/>
      <c r="ID85" s="186"/>
      <c r="IE85" s="186"/>
      <c r="IF85" s="186"/>
      <c r="IG85" s="186"/>
      <c r="IH85" s="186"/>
      <c r="II85" s="186"/>
      <c r="IJ85" s="186"/>
      <c r="IK85" s="186"/>
      <c r="IL85" s="186"/>
      <c r="IM85" s="186"/>
      <c r="IN85" s="186"/>
      <c r="IO85" s="186"/>
      <c r="IP85" s="186"/>
      <c r="IQ85" s="186"/>
      <c r="IR85" s="186"/>
      <c r="IS85" s="186"/>
      <c r="IT85" s="186"/>
      <c r="IU85" s="186"/>
      <c r="IV85" s="186"/>
    </row>
    <row r="86" spans="1:256" hidden="1">
      <c r="A86" s="839" t="s">
        <v>178</v>
      </c>
      <c r="B86" s="842" t="s">
        <v>95</v>
      </c>
      <c r="C86" s="182" t="s">
        <v>0</v>
      </c>
      <c r="D86" s="183">
        <f>E86+M86</f>
        <v>1405240</v>
      </c>
      <c r="E86" s="184">
        <f>F86+I86+J86+K86+L86</f>
        <v>1405240</v>
      </c>
      <c r="F86" s="184">
        <f>G86+H86</f>
        <v>1355240</v>
      </c>
      <c r="G86" s="184">
        <v>216830</v>
      </c>
      <c r="H86" s="184">
        <v>1138410</v>
      </c>
      <c r="I86" s="184">
        <v>50000</v>
      </c>
      <c r="J86" s="184">
        <v>0</v>
      </c>
      <c r="K86" s="184">
        <v>0</v>
      </c>
      <c r="L86" s="184">
        <v>0</v>
      </c>
      <c r="M86" s="184">
        <f>N86+P86</f>
        <v>0</v>
      </c>
      <c r="N86" s="184">
        <v>0</v>
      </c>
      <c r="O86" s="184">
        <v>0</v>
      </c>
      <c r="P86" s="184">
        <v>0</v>
      </c>
      <c r="Q86" s="185"/>
      <c r="R86" s="185"/>
      <c r="S86" s="185"/>
      <c r="T86" s="185"/>
      <c r="U86" s="185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186"/>
      <c r="GA86" s="186"/>
      <c r="GB86" s="186"/>
      <c r="GC86" s="186"/>
      <c r="GD86" s="186"/>
      <c r="GE86" s="186"/>
      <c r="GF86" s="186"/>
      <c r="GG86" s="186"/>
      <c r="GH86" s="186"/>
      <c r="GI86" s="186"/>
      <c r="GJ86" s="186"/>
      <c r="GK86" s="186"/>
      <c r="GL86" s="186"/>
      <c r="GM86" s="186"/>
      <c r="GN86" s="186"/>
      <c r="GO86" s="186"/>
      <c r="GP86" s="186"/>
      <c r="GQ86" s="186"/>
      <c r="GR86" s="186"/>
      <c r="GS86" s="186"/>
      <c r="GT86" s="186"/>
      <c r="GU86" s="186"/>
      <c r="GV86" s="186"/>
      <c r="GW86" s="186"/>
      <c r="GX86" s="186"/>
      <c r="GY86" s="186"/>
      <c r="GZ86" s="186"/>
      <c r="HA86" s="186"/>
      <c r="HB86" s="186"/>
      <c r="HC86" s="186"/>
      <c r="HD86" s="186"/>
      <c r="HE86" s="186"/>
      <c r="HF86" s="186"/>
      <c r="HG86" s="186"/>
      <c r="HH86" s="186"/>
      <c r="HI86" s="186"/>
      <c r="HJ86" s="186"/>
      <c r="HK86" s="186"/>
      <c r="HL86" s="186"/>
      <c r="HM86" s="186"/>
      <c r="HN86" s="186"/>
      <c r="HO86" s="186"/>
      <c r="HP86" s="186"/>
      <c r="HQ86" s="186"/>
      <c r="HR86" s="186"/>
      <c r="HS86" s="186"/>
      <c r="HT86" s="186"/>
      <c r="HU86" s="186"/>
      <c r="HV86" s="186"/>
      <c r="HW86" s="186"/>
      <c r="HX86" s="186"/>
      <c r="HY86" s="186"/>
      <c r="HZ86" s="186"/>
      <c r="IA86" s="186"/>
      <c r="IB86" s="186"/>
      <c r="IC86" s="186"/>
      <c r="ID86" s="186"/>
      <c r="IE86" s="186"/>
      <c r="IF86" s="186"/>
      <c r="IG86" s="186"/>
      <c r="IH86" s="186"/>
      <c r="II86" s="186"/>
      <c r="IJ86" s="186"/>
      <c r="IK86" s="186"/>
      <c r="IL86" s="186"/>
      <c r="IM86" s="186"/>
      <c r="IN86" s="186"/>
      <c r="IO86" s="186"/>
      <c r="IP86" s="186"/>
      <c r="IQ86" s="186"/>
      <c r="IR86" s="186"/>
      <c r="IS86" s="186"/>
      <c r="IT86" s="186"/>
      <c r="IU86" s="186"/>
      <c r="IV86" s="186"/>
    </row>
    <row r="87" spans="1:256" hidden="1">
      <c r="A87" s="840"/>
      <c r="B87" s="843"/>
      <c r="C87" s="182" t="s">
        <v>1</v>
      </c>
      <c r="D87" s="183">
        <f>E87+M87</f>
        <v>0</v>
      </c>
      <c r="E87" s="184">
        <f>F87+I87+J87+K87+L87</f>
        <v>0</v>
      </c>
      <c r="F87" s="184">
        <f>G87+H87</f>
        <v>0</v>
      </c>
      <c r="G87" s="184"/>
      <c r="H87" s="184"/>
      <c r="I87" s="184"/>
      <c r="J87" s="184"/>
      <c r="K87" s="184"/>
      <c r="L87" s="184"/>
      <c r="M87" s="184">
        <f>N87+P87</f>
        <v>0</v>
      </c>
      <c r="N87" s="184"/>
      <c r="O87" s="184"/>
      <c r="P87" s="184"/>
      <c r="Q87" s="185"/>
      <c r="R87" s="185"/>
      <c r="S87" s="185"/>
      <c r="T87" s="185"/>
      <c r="U87" s="185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86"/>
      <c r="DU87" s="186"/>
      <c r="DV87" s="186"/>
      <c r="DW87" s="186"/>
      <c r="DX87" s="186"/>
      <c r="DY87" s="186"/>
      <c r="DZ87" s="186"/>
      <c r="EA87" s="186"/>
      <c r="EB87" s="186"/>
      <c r="EC87" s="186"/>
      <c r="ED87" s="186"/>
      <c r="EE87" s="186"/>
      <c r="EF87" s="186"/>
      <c r="EG87" s="186"/>
      <c r="EH87" s="186"/>
      <c r="EI87" s="186"/>
      <c r="EJ87" s="186"/>
      <c r="EK87" s="186"/>
      <c r="EL87" s="186"/>
      <c r="EM87" s="186"/>
      <c r="EN87" s="186"/>
      <c r="EO87" s="186"/>
      <c r="EP87" s="186"/>
      <c r="EQ87" s="186"/>
      <c r="ER87" s="186"/>
      <c r="ES87" s="186"/>
      <c r="ET87" s="186"/>
      <c r="EU87" s="186"/>
      <c r="EV87" s="186"/>
      <c r="EW87" s="186"/>
      <c r="EX87" s="186"/>
      <c r="EY87" s="186"/>
      <c r="EZ87" s="186"/>
      <c r="FA87" s="186"/>
      <c r="FB87" s="186"/>
      <c r="FC87" s="186"/>
      <c r="FD87" s="186"/>
      <c r="FE87" s="186"/>
      <c r="FF87" s="186"/>
      <c r="FG87" s="186"/>
      <c r="FH87" s="186"/>
      <c r="FI87" s="186"/>
      <c r="FJ87" s="186"/>
      <c r="FK87" s="186"/>
      <c r="FL87" s="186"/>
      <c r="FM87" s="186"/>
      <c r="FN87" s="186"/>
      <c r="FO87" s="186"/>
      <c r="FP87" s="186"/>
      <c r="FQ87" s="186"/>
      <c r="FR87" s="186"/>
      <c r="FS87" s="186"/>
      <c r="FT87" s="186"/>
      <c r="FU87" s="186"/>
      <c r="FV87" s="186"/>
      <c r="FW87" s="186"/>
      <c r="FX87" s="186"/>
      <c r="FY87" s="186"/>
      <c r="FZ87" s="186"/>
      <c r="GA87" s="186"/>
      <c r="GB87" s="186"/>
      <c r="GC87" s="186"/>
      <c r="GD87" s="186"/>
      <c r="GE87" s="186"/>
      <c r="GF87" s="186"/>
      <c r="GG87" s="186"/>
      <c r="GH87" s="186"/>
      <c r="GI87" s="186"/>
      <c r="GJ87" s="186"/>
      <c r="GK87" s="186"/>
      <c r="GL87" s="186"/>
      <c r="GM87" s="186"/>
      <c r="GN87" s="186"/>
      <c r="GO87" s="186"/>
      <c r="GP87" s="186"/>
      <c r="GQ87" s="186"/>
      <c r="GR87" s="186"/>
      <c r="GS87" s="186"/>
      <c r="GT87" s="186"/>
      <c r="GU87" s="186"/>
      <c r="GV87" s="186"/>
      <c r="GW87" s="186"/>
      <c r="GX87" s="186"/>
      <c r="GY87" s="186"/>
      <c r="GZ87" s="186"/>
      <c r="HA87" s="186"/>
      <c r="HB87" s="186"/>
      <c r="HC87" s="186"/>
      <c r="HD87" s="186"/>
      <c r="HE87" s="186"/>
      <c r="HF87" s="186"/>
      <c r="HG87" s="186"/>
      <c r="HH87" s="186"/>
      <c r="HI87" s="186"/>
      <c r="HJ87" s="186"/>
      <c r="HK87" s="186"/>
      <c r="HL87" s="186"/>
      <c r="HM87" s="186"/>
      <c r="HN87" s="186"/>
      <c r="HO87" s="186"/>
      <c r="HP87" s="186"/>
      <c r="HQ87" s="186"/>
      <c r="HR87" s="186"/>
      <c r="HS87" s="186"/>
      <c r="HT87" s="186"/>
      <c r="HU87" s="186"/>
      <c r="HV87" s="186"/>
      <c r="HW87" s="186"/>
      <c r="HX87" s="186"/>
      <c r="HY87" s="186"/>
      <c r="HZ87" s="186"/>
      <c r="IA87" s="186"/>
      <c r="IB87" s="186"/>
      <c r="IC87" s="186"/>
      <c r="ID87" s="186"/>
      <c r="IE87" s="186"/>
      <c r="IF87" s="186"/>
      <c r="IG87" s="186"/>
      <c r="IH87" s="186"/>
      <c r="II87" s="186"/>
      <c r="IJ87" s="186"/>
      <c r="IK87" s="186"/>
      <c r="IL87" s="186"/>
      <c r="IM87" s="186"/>
      <c r="IN87" s="186"/>
      <c r="IO87" s="186"/>
      <c r="IP87" s="186"/>
      <c r="IQ87" s="186"/>
      <c r="IR87" s="186"/>
      <c r="IS87" s="186"/>
      <c r="IT87" s="186"/>
      <c r="IU87" s="186"/>
      <c r="IV87" s="186"/>
    </row>
    <row r="88" spans="1:256" hidden="1">
      <c r="A88" s="841"/>
      <c r="B88" s="844"/>
      <c r="C88" s="182" t="s">
        <v>2</v>
      </c>
      <c r="D88" s="183">
        <f>D86+D87</f>
        <v>1405240</v>
      </c>
      <c r="E88" s="184">
        <f t="shared" ref="E88:P88" si="30">E86+E87</f>
        <v>1405240</v>
      </c>
      <c r="F88" s="184">
        <f t="shared" si="30"/>
        <v>1355240</v>
      </c>
      <c r="G88" s="184">
        <f t="shared" si="30"/>
        <v>216830</v>
      </c>
      <c r="H88" s="184">
        <f t="shared" si="30"/>
        <v>1138410</v>
      </c>
      <c r="I88" s="184">
        <f t="shared" si="30"/>
        <v>50000</v>
      </c>
      <c r="J88" s="184">
        <f t="shared" si="30"/>
        <v>0</v>
      </c>
      <c r="K88" s="184">
        <f t="shared" si="30"/>
        <v>0</v>
      </c>
      <c r="L88" s="184">
        <f t="shared" si="30"/>
        <v>0</v>
      </c>
      <c r="M88" s="184">
        <f t="shared" si="30"/>
        <v>0</v>
      </c>
      <c r="N88" s="184">
        <f t="shared" si="30"/>
        <v>0</v>
      </c>
      <c r="O88" s="184">
        <f t="shared" si="30"/>
        <v>0</v>
      </c>
      <c r="P88" s="184">
        <f t="shared" si="30"/>
        <v>0</v>
      </c>
      <c r="Q88" s="185"/>
      <c r="R88" s="185"/>
      <c r="S88" s="185"/>
      <c r="T88" s="185"/>
      <c r="U88" s="185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  <c r="BU88" s="186"/>
      <c r="BV88" s="186"/>
      <c r="BW88" s="186"/>
      <c r="BX88" s="186"/>
      <c r="BY88" s="186"/>
      <c r="BZ88" s="186"/>
      <c r="CA88" s="186"/>
      <c r="CB88" s="186"/>
      <c r="CC88" s="186"/>
      <c r="CD88" s="186"/>
      <c r="CE88" s="186"/>
      <c r="CF88" s="186"/>
      <c r="CG88" s="186"/>
      <c r="CH88" s="186"/>
      <c r="CI88" s="186"/>
      <c r="CJ88" s="186"/>
      <c r="CK88" s="186"/>
      <c r="CL88" s="186"/>
      <c r="CM88" s="186"/>
      <c r="CN88" s="186"/>
      <c r="CO88" s="186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86"/>
      <c r="DU88" s="186"/>
      <c r="DV88" s="186"/>
      <c r="DW88" s="186"/>
      <c r="DX88" s="186"/>
      <c r="DY88" s="186"/>
      <c r="DZ88" s="186"/>
      <c r="EA88" s="186"/>
      <c r="EB88" s="186"/>
      <c r="EC88" s="186"/>
      <c r="ED88" s="186"/>
      <c r="EE88" s="186"/>
      <c r="EF88" s="186"/>
      <c r="EG88" s="186"/>
      <c r="EH88" s="186"/>
      <c r="EI88" s="186"/>
      <c r="EJ88" s="186"/>
      <c r="EK88" s="186"/>
      <c r="EL88" s="186"/>
      <c r="EM88" s="186"/>
      <c r="EN88" s="186"/>
      <c r="EO88" s="186"/>
      <c r="EP88" s="186"/>
      <c r="EQ88" s="186"/>
      <c r="ER88" s="186"/>
      <c r="ES88" s="186"/>
      <c r="ET88" s="186"/>
      <c r="EU88" s="186"/>
      <c r="EV88" s="186"/>
      <c r="EW88" s="186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86"/>
      <c r="FM88" s="186"/>
      <c r="FN88" s="186"/>
      <c r="FO88" s="186"/>
      <c r="FP88" s="186"/>
      <c r="FQ88" s="186"/>
      <c r="FR88" s="186"/>
      <c r="FS88" s="186"/>
      <c r="FT88" s="186"/>
      <c r="FU88" s="186"/>
      <c r="FV88" s="186"/>
      <c r="FW88" s="186"/>
      <c r="FX88" s="186"/>
      <c r="FY88" s="186"/>
      <c r="FZ88" s="186"/>
      <c r="GA88" s="186"/>
      <c r="GB88" s="186"/>
      <c r="GC88" s="186"/>
      <c r="GD88" s="186"/>
      <c r="GE88" s="186"/>
      <c r="GF88" s="186"/>
      <c r="GG88" s="186"/>
      <c r="GH88" s="186"/>
      <c r="GI88" s="186"/>
      <c r="GJ88" s="186"/>
      <c r="GK88" s="186"/>
      <c r="GL88" s="186"/>
      <c r="GM88" s="186"/>
      <c r="GN88" s="186"/>
      <c r="GO88" s="186"/>
      <c r="GP88" s="186"/>
      <c r="GQ88" s="186"/>
      <c r="GR88" s="186"/>
      <c r="GS88" s="186"/>
      <c r="GT88" s="186"/>
      <c r="GU88" s="186"/>
      <c r="GV88" s="186"/>
      <c r="GW88" s="186"/>
      <c r="GX88" s="186"/>
      <c r="GY88" s="186"/>
      <c r="GZ88" s="186"/>
      <c r="HA88" s="186"/>
      <c r="HB88" s="186"/>
      <c r="HC88" s="186"/>
      <c r="HD88" s="186"/>
      <c r="HE88" s="186"/>
      <c r="HF88" s="186"/>
      <c r="HG88" s="186"/>
      <c r="HH88" s="186"/>
      <c r="HI88" s="186"/>
      <c r="HJ88" s="186"/>
      <c r="HK88" s="186"/>
      <c r="HL88" s="186"/>
      <c r="HM88" s="186"/>
      <c r="HN88" s="186"/>
      <c r="HO88" s="186"/>
      <c r="HP88" s="186"/>
      <c r="HQ88" s="186"/>
      <c r="HR88" s="186"/>
      <c r="HS88" s="186"/>
      <c r="HT88" s="186"/>
      <c r="HU88" s="186"/>
      <c r="HV88" s="186"/>
      <c r="HW88" s="186"/>
      <c r="HX88" s="186"/>
      <c r="HY88" s="186"/>
      <c r="HZ88" s="186"/>
      <c r="IA88" s="186"/>
      <c r="IB88" s="186"/>
      <c r="IC88" s="186"/>
      <c r="ID88" s="186"/>
      <c r="IE88" s="186"/>
      <c r="IF88" s="186"/>
      <c r="IG88" s="186"/>
      <c r="IH88" s="186"/>
      <c r="II88" s="186"/>
      <c r="IJ88" s="186"/>
      <c r="IK88" s="186"/>
      <c r="IL88" s="186"/>
      <c r="IM88" s="186"/>
      <c r="IN88" s="186"/>
      <c r="IO88" s="186"/>
      <c r="IP88" s="186"/>
      <c r="IQ88" s="186"/>
      <c r="IR88" s="186"/>
      <c r="IS88" s="186"/>
      <c r="IT88" s="186"/>
      <c r="IU88" s="186"/>
      <c r="IV88" s="186"/>
    </row>
    <row r="89" spans="1:256" ht="15" hidden="1">
      <c r="A89" s="851" t="s">
        <v>84</v>
      </c>
      <c r="B89" s="854" t="s">
        <v>85</v>
      </c>
      <c r="C89" s="177" t="s">
        <v>0</v>
      </c>
      <c r="D89" s="178">
        <f>D92</f>
        <v>1640730</v>
      </c>
      <c r="E89" s="179">
        <f>E92</f>
        <v>1640730</v>
      </c>
      <c r="F89" s="179">
        <f t="shared" ref="F89:P90" si="31">F92</f>
        <v>1440730</v>
      </c>
      <c r="G89" s="179">
        <f t="shared" si="31"/>
        <v>190000</v>
      </c>
      <c r="H89" s="179">
        <f t="shared" si="31"/>
        <v>1250730</v>
      </c>
      <c r="I89" s="179">
        <f t="shared" si="31"/>
        <v>200000</v>
      </c>
      <c r="J89" s="179">
        <f t="shared" si="31"/>
        <v>0</v>
      </c>
      <c r="K89" s="179">
        <f t="shared" si="31"/>
        <v>0</v>
      </c>
      <c r="L89" s="179">
        <f t="shared" si="31"/>
        <v>0</v>
      </c>
      <c r="M89" s="179">
        <f t="shared" si="31"/>
        <v>0</v>
      </c>
      <c r="N89" s="179">
        <f t="shared" si="31"/>
        <v>0</v>
      </c>
      <c r="O89" s="179">
        <f t="shared" si="31"/>
        <v>0</v>
      </c>
      <c r="P89" s="179">
        <f t="shared" si="31"/>
        <v>0</v>
      </c>
      <c r="Q89" s="191"/>
      <c r="R89" s="191"/>
      <c r="S89" s="191"/>
      <c r="T89" s="191"/>
      <c r="U89" s="191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2"/>
      <c r="GA89" s="192"/>
      <c r="GB89" s="192"/>
      <c r="GC89" s="192"/>
      <c r="GD89" s="192"/>
      <c r="GE89" s="192"/>
      <c r="GF89" s="192"/>
      <c r="GG89" s="192"/>
      <c r="GH89" s="192"/>
      <c r="GI89" s="192"/>
      <c r="GJ89" s="192"/>
      <c r="GK89" s="192"/>
      <c r="GL89" s="192"/>
      <c r="GM89" s="192"/>
      <c r="GN89" s="192"/>
      <c r="GO89" s="192"/>
      <c r="GP89" s="192"/>
      <c r="GQ89" s="192"/>
      <c r="GR89" s="192"/>
      <c r="GS89" s="192"/>
      <c r="GT89" s="192"/>
      <c r="GU89" s="192"/>
      <c r="GV89" s="192"/>
      <c r="GW89" s="192"/>
      <c r="GX89" s="192"/>
      <c r="GY89" s="192"/>
      <c r="GZ89" s="192"/>
      <c r="HA89" s="192"/>
      <c r="HB89" s="192"/>
      <c r="HC89" s="192"/>
      <c r="HD89" s="192"/>
      <c r="HE89" s="192"/>
      <c r="HF89" s="192"/>
      <c r="HG89" s="192"/>
      <c r="HH89" s="192"/>
      <c r="HI89" s="192"/>
      <c r="HJ89" s="192"/>
      <c r="HK89" s="192"/>
      <c r="HL89" s="192"/>
      <c r="HM89" s="192"/>
      <c r="HN89" s="192"/>
      <c r="HO89" s="192"/>
      <c r="HP89" s="192"/>
      <c r="HQ89" s="192"/>
      <c r="HR89" s="192"/>
      <c r="HS89" s="192"/>
      <c r="HT89" s="192"/>
      <c r="HU89" s="192"/>
      <c r="HV89" s="192"/>
      <c r="HW89" s="192"/>
      <c r="HX89" s="192"/>
      <c r="HY89" s="192"/>
      <c r="HZ89" s="192"/>
      <c r="IA89" s="192"/>
      <c r="IB89" s="192"/>
      <c r="IC89" s="192"/>
      <c r="ID89" s="192"/>
      <c r="IE89" s="192"/>
      <c r="IF89" s="192"/>
      <c r="IG89" s="192"/>
      <c r="IH89" s="192"/>
      <c r="II89" s="192"/>
      <c r="IJ89" s="192"/>
      <c r="IK89" s="192"/>
      <c r="IL89" s="192"/>
      <c r="IM89" s="192"/>
      <c r="IN89" s="192"/>
      <c r="IO89" s="192"/>
      <c r="IP89" s="192"/>
      <c r="IQ89" s="192"/>
      <c r="IR89" s="192"/>
      <c r="IS89" s="192"/>
      <c r="IT89" s="192"/>
      <c r="IU89" s="192"/>
      <c r="IV89" s="192"/>
    </row>
    <row r="90" spans="1:256" ht="15" hidden="1">
      <c r="A90" s="852"/>
      <c r="B90" s="855"/>
      <c r="C90" s="177" t="s">
        <v>1</v>
      </c>
      <c r="D90" s="178">
        <f>D93</f>
        <v>0</v>
      </c>
      <c r="E90" s="179">
        <f>E93</f>
        <v>0</v>
      </c>
      <c r="F90" s="179">
        <f t="shared" si="31"/>
        <v>0</v>
      </c>
      <c r="G90" s="179">
        <f t="shared" si="31"/>
        <v>0</v>
      </c>
      <c r="H90" s="179">
        <f t="shared" si="31"/>
        <v>0</v>
      </c>
      <c r="I90" s="179">
        <f t="shared" si="31"/>
        <v>0</v>
      </c>
      <c r="J90" s="179">
        <f t="shared" si="31"/>
        <v>0</v>
      </c>
      <c r="K90" s="179">
        <f t="shared" si="31"/>
        <v>0</v>
      </c>
      <c r="L90" s="179">
        <f t="shared" si="31"/>
        <v>0</v>
      </c>
      <c r="M90" s="179">
        <f t="shared" si="31"/>
        <v>0</v>
      </c>
      <c r="N90" s="179">
        <f t="shared" si="31"/>
        <v>0</v>
      </c>
      <c r="O90" s="179">
        <f t="shared" si="31"/>
        <v>0</v>
      </c>
      <c r="P90" s="179">
        <f t="shared" si="31"/>
        <v>0</v>
      </c>
      <c r="Q90" s="191"/>
      <c r="R90" s="191"/>
      <c r="S90" s="191"/>
      <c r="T90" s="191"/>
      <c r="U90" s="191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  <c r="IP90" s="192"/>
      <c r="IQ90" s="192"/>
      <c r="IR90" s="192"/>
      <c r="IS90" s="192"/>
      <c r="IT90" s="192"/>
      <c r="IU90" s="192"/>
      <c r="IV90" s="192"/>
    </row>
    <row r="91" spans="1:256" ht="15" hidden="1">
      <c r="A91" s="853"/>
      <c r="B91" s="856"/>
      <c r="C91" s="177" t="s">
        <v>2</v>
      </c>
      <c r="D91" s="178">
        <f>D89+D90</f>
        <v>1640730</v>
      </c>
      <c r="E91" s="179">
        <f t="shared" ref="E91:P91" si="32">E89+E90</f>
        <v>1640730</v>
      </c>
      <c r="F91" s="179">
        <f t="shared" si="32"/>
        <v>1440730</v>
      </c>
      <c r="G91" s="179">
        <f t="shared" si="32"/>
        <v>190000</v>
      </c>
      <c r="H91" s="179">
        <f t="shared" si="32"/>
        <v>1250730</v>
      </c>
      <c r="I91" s="179">
        <f t="shared" si="32"/>
        <v>200000</v>
      </c>
      <c r="J91" s="179">
        <f t="shared" si="32"/>
        <v>0</v>
      </c>
      <c r="K91" s="179">
        <f t="shared" si="32"/>
        <v>0</v>
      </c>
      <c r="L91" s="179">
        <f t="shared" si="32"/>
        <v>0</v>
      </c>
      <c r="M91" s="179">
        <f t="shared" si="32"/>
        <v>0</v>
      </c>
      <c r="N91" s="179">
        <f t="shared" si="32"/>
        <v>0</v>
      </c>
      <c r="O91" s="179">
        <f t="shared" si="32"/>
        <v>0</v>
      </c>
      <c r="P91" s="179">
        <f t="shared" si="32"/>
        <v>0</v>
      </c>
      <c r="Q91" s="191"/>
      <c r="R91" s="191"/>
      <c r="S91" s="191"/>
      <c r="T91" s="191"/>
      <c r="U91" s="191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  <c r="IV91" s="192"/>
    </row>
    <row r="92" spans="1:256" hidden="1">
      <c r="A92" s="839" t="s">
        <v>179</v>
      </c>
      <c r="B92" s="842" t="s">
        <v>95</v>
      </c>
      <c r="C92" s="182" t="s">
        <v>0</v>
      </c>
      <c r="D92" s="183">
        <f>E92+M92</f>
        <v>1640730</v>
      </c>
      <c r="E92" s="184">
        <f>F92+I92+J92+K92+L92</f>
        <v>1640730</v>
      </c>
      <c r="F92" s="184">
        <f>G92+H92</f>
        <v>1440730</v>
      </c>
      <c r="G92" s="184">
        <v>190000</v>
      </c>
      <c r="H92" s="184">
        <v>1250730</v>
      </c>
      <c r="I92" s="184">
        <v>200000</v>
      </c>
      <c r="J92" s="184">
        <v>0</v>
      </c>
      <c r="K92" s="184">
        <v>0</v>
      </c>
      <c r="L92" s="184">
        <v>0</v>
      </c>
      <c r="M92" s="184">
        <f>N92+P92</f>
        <v>0</v>
      </c>
      <c r="N92" s="184">
        <v>0</v>
      </c>
      <c r="O92" s="184">
        <v>0</v>
      </c>
      <c r="P92" s="184">
        <v>0</v>
      </c>
      <c r="Q92" s="185"/>
      <c r="R92" s="185"/>
      <c r="S92" s="185"/>
      <c r="T92" s="185"/>
      <c r="U92" s="185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86"/>
      <c r="DU92" s="186"/>
      <c r="DV92" s="186"/>
      <c r="DW92" s="186"/>
      <c r="DX92" s="186"/>
      <c r="DY92" s="186"/>
      <c r="DZ92" s="186"/>
      <c r="EA92" s="186"/>
      <c r="EB92" s="186"/>
      <c r="EC92" s="186"/>
      <c r="ED92" s="186"/>
      <c r="EE92" s="186"/>
      <c r="EF92" s="186"/>
      <c r="EG92" s="186"/>
      <c r="EH92" s="186"/>
      <c r="EI92" s="186"/>
      <c r="EJ92" s="186"/>
      <c r="EK92" s="186"/>
      <c r="EL92" s="186"/>
      <c r="EM92" s="186"/>
      <c r="EN92" s="186"/>
      <c r="EO92" s="186"/>
      <c r="EP92" s="186"/>
      <c r="EQ92" s="186"/>
      <c r="ER92" s="186"/>
      <c r="ES92" s="186"/>
      <c r="ET92" s="186"/>
      <c r="EU92" s="186"/>
      <c r="EV92" s="186"/>
      <c r="EW92" s="186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86"/>
      <c r="FM92" s="186"/>
      <c r="FN92" s="186"/>
      <c r="FO92" s="186"/>
      <c r="FP92" s="186"/>
      <c r="FQ92" s="186"/>
      <c r="FR92" s="186"/>
      <c r="FS92" s="186"/>
      <c r="FT92" s="186"/>
      <c r="FU92" s="186"/>
      <c r="FV92" s="186"/>
      <c r="FW92" s="186"/>
      <c r="FX92" s="186"/>
      <c r="FY92" s="186"/>
      <c r="FZ92" s="186"/>
      <c r="GA92" s="186"/>
      <c r="GB92" s="186"/>
      <c r="GC92" s="186"/>
      <c r="GD92" s="186"/>
      <c r="GE92" s="186"/>
      <c r="GF92" s="186"/>
      <c r="GG92" s="186"/>
      <c r="GH92" s="186"/>
      <c r="GI92" s="186"/>
      <c r="GJ92" s="186"/>
      <c r="GK92" s="186"/>
      <c r="GL92" s="186"/>
      <c r="GM92" s="186"/>
      <c r="GN92" s="186"/>
      <c r="GO92" s="186"/>
      <c r="GP92" s="186"/>
      <c r="GQ92" s="186"/>
      <c r="GR92" s="186"/>
      <c r="GS92" s="186"/>
      <c r="GT92" s="186"/>
      <c r="GU92" s="186"/>
      <c r="GV92" s="186"/>
      <c r="GW92" s="186"/>
      <c r="GX92" s="186"/>
      <c r="GY92" s="186"/>
      <c r="GZ92" s="186"/>
      <c r="HA92" s="186"/>
      <c r="HB92" s="186"/>
      <c r="HC92" s="186"/>
      <c r="HD92" s="186"/>
      <c r="HE92" s="186"/>
      <c r="HF92" s="186"/>
      <c r="HG92" s="186"/>
      <c r="HH92" s="186"/>
      <c r="HI92" s="186"/>
      <c r="HJ92" s="186"/>
      <c r="HK92" s="186"/>
      <c r="HL92" s="186"/>
      <c r="HM92" s="186"/>
      <c r="HN92" s="186"/>
      <c r="HO92" s="186"/>
      <c r="HP92" s="186"/>
      <c r="HQ92" s="186"/>
      <c r="HR92" s="186"/>
      <c r="HS92" s="186"/>
      <c r="HT92" s="186"/>
      <c r="HU92" s="186"/>
      <c r="HV92" s="186"/>
      <c r="HW92" s="186"/>
      <c r="HX92" s="186"/>
      <c r="HY92" s="186"/>
      <c r="HZ92" s="186"/>
      <c r="IA92" s="186"/>
      <c r="IB92" s="186"/>
      <c r="IC92" s="186"/>
      <c r="ID92" s="186"/>
      <c r="IE92" s="186"/>
      <c r="IF92" s="186"/>
      <c r="IG92" s="186"/>
      <c r="IH92" s="186"/>
      <c r="II92" s="186"/>
      <c r="IJ92" s="186"/>
      <c r="IK92" s="186"/>
      <c r="IL92" s="186"/>
      <c r="IM92" s="186"/>
      <c r="IN92" s="186"/>
      <c r="IO92" s="186"/>
      <c r="IP92" s="186"/>
      <c r="IQ92" s="186"/>
      <c r="IR92" s="186"/>
      <c r="IS92" s="186"/>
      <c r="IT92" s="186"/>
      <c r="IU92" s="186"/>
      <c r="IV92" s="186"/>
    </row>
    <row r="93" spans="1:256" hidden="1">
      <c r="A93" s="840"/>
      <c r="B93" s="843"/>
      <c r="C93" s="182" t="s">
        <v>1</v>
      </c>
      <c r="D93" s="183">
        <f>E93+M93</f>
        <v>0</v>
      </c>
      <c r="E93" s="184">
        <f>F93+I93+J93+K93+L93</f>
        <v>0</v>
      </c>
      <c r="F93" s="184">
        <f>G93+H93</f>
        <v>0</v>
      </c>
      <c r="G93" s="184"/>
      <c r="H93" s="184"/>
      <c r="I93" s="184"/>
      <c r="J93" s="184"/>
      <c r="K93" s="184"/>
      <c r="L93" s="184"/>
      <c r="M93" s="184">
        <f>N93+P93</f>
        <v>0</v>
      </c>
      <c r="N93" s="184"/>
      <c r="O93" s="184"/>
      <c r="P93" s="184"/>
      <c r="Q93" s="185"/>
      <c r="R93" s="185"/>
      <c r="S93" s="185"/>
      <c r="T93" s="185"/>
      <c r="U93" s="185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86"/>
      <c r="DU93" s="186"/>
      <c r="DV93" s="186"/>
      <c r="DW93" s="186"/>
      <c r="DX93" s="186"/>
      <c r="DY93" s="186"/>
      <c r="DZ93" s="186"/>
      <c r="EA93" s="186"/>
      <c r="EB93" s="186"/>
      <c r="EC93" s="186"/>
      <c r="ED93" s="186"/>
      <c r="EE93" s="186"/>
      <c r="EF93" s="186"/>
      <c r="EG93" s="186"/>
      <c r="EH93" s="186"/>
      <c r="EI93" s="186"/>
      <c r="EJ93" s="186"/>
      <c r="EK93" s="186"/>
      <c r="EL93" s="186"/>
      <c r="EM93" s="186"/>
      <c r="EN93" s="186"/>
      <c r="EO93" s="186"/>
      <c r="EP93" s="186"/>
      <c r="EQ93" s="186"/>
      <c r="ER93" s="186"/>
      <c r="ES93" s="186"/>
      <c r="ET93" s="186"/>
      <c r="EU93" s="186"/>
      <c r="EV93" s="186"/>
      <c r="EW93" s="186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86"/>
      <c r="FM93" s="186"/>
      <c r="FN93" s="186"/>
      <c r="FO93" s="186"/>
      <c r="FP93" s="186"/>
      <c r="FQ93" s="186"/>
      <c r="FR93" s="186"/>
      <c r="FS93" s="186"/>
      <c r="FT93" s="186"/>
      <c r="FU93" s="186"/>
      <c r="FV93" s="186"/>
      <c r="FW93" s="186"/>
      <c r="FX93" s="186"/>
      <c r="FY93" s="186"/>
      <c r="FZ93" s="186"/>
      <c r="GA93" s="186"/>
      <c r="GB93" s="186"/>
      <c r="GC93" s="186"/>
      <c r="GD93" s="186"/>
      <c r="GE93" s="186"/>
      <c r="GF93" s="186"/>
      <c r="GG93" s="186"/>
      <c r="GH93" s="186"/>
      <c r="GI93" s="186"/>
      <c r="GJ93" s="186"/>
      <c r="GK93" s="186"/>
      <c r="GL93" s="186"/>
      <c r="GM93" s="186"/>
      <c r="GN93" s="186"/>
      <c r="GO93" s="186"/>
      <c r="GP93" s="186"/>
      <c r="GQ93" s="186"/>
      <c r="GR93" s="186"/>
      <c r="GS93" s="186"/>
      <c r="GT93" s="186"/>
      <c r="GU93" s="186"/>
      <c r="GV93" s="186"/>
      <c r="GW93" s="186"/>
      <c r="GX93" s="186"/>
      <c r="GY93" s="186"/>
      <c r="GZ93" s="186"/>
      <c r="HA93" s="186"/>
      <c r="HB93" s="186"/>
      <c r="HC93" s="186"/>
      <c r="HD93" s="186"/>
      <c r="HE93" s="186"/>
      <c r="HF93" s="186"/>
      <c r="HG93" s="186"/>
      <c r="HH93" s="186"/>
      <c r="HI93" s="186"/>
      <c r="HJ93" s="186"/>
      <c r="HK93" s="186"/>
      <c r="HL93" s="186"/>
      <c r="HM93" s="186"/>
      <c r="HN93" s="186"/>
      <c r="HO93" s="186"/>
      <c r="HP93" s="186"/>
      <c r="HQ93" s="186"/>
      <c r="HR93" s="186"/>
      <c r="HS93" s="186"/>
      <c r="HT93" s="186"/>
      <c r="HU93" s="186"/>
      <c r="HV93" s="186"/>
      <c r="HW93" s="186"/>
      <c r="HX93" s="186"/>
      <c r="HY93" s="186"/>
      <c r="HZ93" s="186"/>
      <c r="IA93" s="186"/>
      <c r="IB93" s="186"/>
      <c r="IC93" s="186"/>
      <c r="ID93" s="186"/>
      <c r="IE93" s="186"/>
      <c r="IF93" s="186"/>
      <c r="IG93" s="186"/>
      <c r="IH93" s="186"/>
      <c r="II93" s="186"/>
      <c r="IJ93" s="186"/>
      <c r="IK93" s="186"/>
      <c r="IL93" s="186"/>
      <c r="IM93" s="186"/>
      <c r="IN93" s="186"/>
      <c r="IO93" s="186"/>
      <c r="IP93" s="186"/>
      <c r="IQ93" s="186"/>
      <c r="IR93" s="186"/>
      <c r="IS93" s="186"/>
      <c r="IT93" s="186"/>
      <c r="IU93" s="186"/>
      <c r="IV93" s="186"/>
    </row>
    <row r="94" spans="1:256" hidden="1">
      <c r="A94" s="841"/>
      <c r="B94" s="844"/>
      <c r="C94" s="182" t="s">
        <v>2</v>
      </c>
      <c r="D94" s="183">
        <f>D92+D93</f>
        <v>1640730</v>
      </c>
      <c r="E94" s="184">
        <f t="shared" ref="E94:P94" si="33">E92+E93</f>
        <v>1640730</v>
      </c>
      <c r="F94" s="184">
        <f t="shared" si="33"/>
        <v>1440730</v>
      </c>
      <c r="G94" s="184">
        <f t="shared" si="33"/>
        <v>190000</v>
      </c>
      <c r="H94" s="184">
        <f t="shared" si="33"/>
        <v>1250730</v>
      </c>
      <c r="I94" s="184">
        <f t="shared" si="33"/>
        <v>200000</v>
      </c>
      <c r="J94" s="184">
        <f t="shared" si="33"/>
        <v>0</v>
      </c>
      <c r="K94" s="184">
        <f t="shared" si="33"/>
        <v>0</v>
      </c>
      <c r="L94" s="184">
        <f t="shared" si="33"/>
        <v>0</v>
      </c>
      <c r="M94" s="184">
        <f t="shared" si="33"/>
        <v>0</v>
      </c>
      <c r="N94" s="184">
        <f t="shared" si="33"/>
        <v>0</v>
      </c>
      <c r="O94" s="184">
        <f t="shared" si="33"/>
        <v>0</v>
      </c>
      <c r="P94" s="184">
        <f t="shared" si="33"/>
        <v>0</v>
      </c>
      <c r="Q94" s="185"/>
      <c r="R94" s="185"/>
      <c r="S94" s="185"/>
      <c r="T94" s="185"/>
      <c r="U94" s="185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6"/>
      <c r="BX94" s="186"/>
      <c r="BY94" s="186"/>
      <c r="BZ94" s="186"/>
      <c r="CA94" s="186"/>
      <c r="CB94" s="186"/>
      <c r="CC94" s="186"/>
      <c r="CD94" s="186"/>
      <c r="CE94" s="186"/>
      <c r="CF94" s="186"/>
      <c r="CG94" s="186"/>
      <c r="CH94" s="186"/>
      <c r="CI94" s="186"/>
      <c r="CJ94" s="186"/>
      <c r="CK94" s="186"/>
      <c r="CL94" s="186"/>
      <c r="CM94" s="186"/>
      <c r="CN94" s="186"/>
      <c r="CO94" s="186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86"/>
      <c r="DU94" s="186"/>
      <c r="DV94" s="186"/>
      <c r="DW94" s="186"/>
      <c r="DX94" s="186"/>
      <c r="DY94" s="186"/>
      <c r="DZ94" s="186"/>
      <c r="EA94" s="186"/>
      <c r="EB94" s="186"/>
      <c r="EC94" s="186"/>
      <c r="ED94" s="186"/>
      <c r="EE94" s="186"/>
      <c r="EF94" s="186"/>
      <c r="EG94" s="186"/>
      <c r="EH94" s="186"/>
      <c r="EI94" s="186"/>
      <c r="EJ94" s="186"/>
      <c r="EK94" s="186"/>
      <c r="EL94" s="186"/>
      <c r="EM94" s="186"/>
      <c r="EN94" s="186"/>
      <c r="EO94" s="186"/>
      <c r="EP94" s="186"/>
      <c r="EQ94" s="186"/>
      <c r="ER94" s="186"/>
      <c r="ES94" s="186"/>
      <c r="ET94" s="186"/>
      <c r="EU94" s="186"/>
      <c r="EV94" s="186"/>
      <c r="EW94" s="186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86"/>
      <c r="FM94" s="186"/>
      <c r="FN94" s="186"/>
      <c r="FO94" s="186"/>
      <c r="FP94" s="186"/>
      <c r="FQ94" s="186"/>
      <c r="FR94" s="186"/>
      <c r="FS94" s="186"/>
      <c r="FT94" s="186"/>
      <c r="FU94" s="186"/>
      <c r="FV94" s="186"/>
      <c r="FW94" s="186"/>
      <c r="FX94" s="186"/>
      <c r="FY94" s="186"/>
      <c r="FZ94" s="186"/>
      <c r="GA94" s="186"/>
      <c r="GB94" s="186"/>
      <c r="GC94" s="186"/>
      <c r="GD94" s="186"/>
      <c r="GE94" s="186"/>
      <c r="GF94" s="186"/>
      <c r="GG94" s="186"/>
      <c r="GH94" s="186"/>
      <c r="GI94" s="186"/>
      <c r="GJ94" s="186"/>
      <c r="GK94" s="186"/>
      <c r="GL94" s="186"/>
      <c r="GM94" s="186"/>
      <c r="GN94" s="186"/>
      <c r="GO94" s="186"/>
      <c r="GP94" s="186"/>
      <c r="GQ94" s="186"/>
      <c r="GR94" s="186"/>
      <c r="GS94" s="186"/>
      <c r="GT94" s="186"/>
      <c r="GU94" s="186"/>
      <c r="GV94" s="186"/>
      <c r="GW94" s="186"/>
      <c r="GX94" s="186"/>
      <c r="GY94" s="186"/>
      <c r="GZ94" s="186"/>
      <c r="HA94" s="186"/>
      <c r="HB94" s="186"/>
      <c r="HC94" s="186"/>
      <c r="HD94" s="186"/>
      <c r="HE94" s="186"/>
      <c r="HF94" s="186"/>
      <c r="HG94" s="186"/>
      <c r="HH94" s="186"/>
      <c r="HI94" s="186"/>
      <c r="HJ94" s="186"/>
      <c r="HK94" s="186"/>
      <c r="HL94" s="186"/>
      <c r="HM94" s="186"/>
      <c r="HN94" s="186"/>
      <c r="HO94" s="186"/>
      <c r="HP94" s="186"/>
      <c r="HQ94" s="186"/>
      <c r="HR94" s="186"/>
      <c r="HS94" s="186"/>
      <c r="HT94" s="186"/>
      <c r="HU94" s="186"/>
      <c r="HV94" s="186"/>
      <c r="HW94" s="186"/>
      <c r="HX94" s="186"/>
      <c r="HY94" s="186"/>
      <c r="HZ94" s="186"/>
      <c r="IA94" s="186"/>
      <c r="IB94" s="186"/>
      <c r="IC94" s="186"/>
      <c r="ID94" s="186"/>
      <c r="IE94" s="186"/>
      <c r="IF94" s="186"/>
      <c r="IG94" s="186"/>
      <c r="IH94" s="186"/>
      <c r="II94" s="186"/>
      <c r="IJ94" s="186"/>
      <c r="IK94" s="186"/>
      <c r="IL94" s="186"/>
      <c r="IM94" s="186"/>
      <c r="IN94" s="186"/>
      <c r="IO94" s="186"/>
      <c r="IP94" s="186"/>
      <c r="IQ94" s="186"/>
      <c r="IR94" s="186"/>
      <c r="IS94" s="186"/>
      <c r="IT94" s="186"/>
      <c r="IU94" s="186"/>
      <c r="IV94" s="186"/>
    </row>
    <row r="95" spans="1:256" ht="15">
      <c r="A95" s="851" t="s">
        <v>47</v>
      </c>
      <c r="B95" s="854" t="s">
        <v>48</v>
      </c>
      <c r="C95" s="177" t="s">
        <v>0</v>
      </c>
      <c r="D95" s="193">
        <f t="shared" ref="D95:O96" si="34">D98+D101</f>
        <v>1772881</v>
      </c>
      <c r="E95" s="179">
        <f t="shared" si="34"/>
        <v>1222500</v>
      </c>
      <c r="F95" s="179">
        <f t="shared" si="34"/>
        <v>1222500</v>
      </c>
      <c r="G95" s="179">
        <f t="shared" si="34"/>
        <v>0</v>
      </c>
      <c r="H95" s="179">
        <f t="shared" si="34"/>
        <v>1222500</v>
      </c>
      <c r="I95" s="179">
        <f t="shared" si="34"/>
        <v>0</v>
      </c>
      <c r="J95" s="179">
        <f t="shared" si="34"/>
        <v>0</v>
      </c>
      <c r="K95" s="179">
        <f t="shared" si="34"/>
        <v>0</v>
      </c>
      <c r="L95" s="179">
        <f t="shared" si="34"/>
        <v>0</v>
      </c>
      <c r="M95" s="179">
        <f t="shared" si="34"/>
        <v>550381</v>
      </c>
      <c r="N95" s="179">
        <f t="shared" si="34"/>
        <v>550381</v>
      </c>
      <c r="O95" s="179">
        <f t="shared" si="34"/>
        <v>0</v>
      </c>
      <c r="P95" s="179">
        <f>P98+P101</f>
        <v>0</v>
      </c>
      <c r="Q95" s="191"/>
      <c r="R95" s="191"/>
      <c r="S95" s="191"/>
      <c r="T95" s="191"/>
      <c r="U95" s="191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2"/>
      <c r="GA95" s="192"/>
      <c r="GB95" s="192"/>
      <c r="GC95" s="192"/>
      <c r="GD95" s="192"/>
      <c r="GE95" s="192"/>
      <c r="GF95" s="192"/>
      <c r="GG95" s="192"/>
      <c r="GH95" s="192"/>
      <c r="GI95" s="192"/>
      <c r="GJ95" s="192"/>
      <c r="GK95" s="192"/>
      <c r="GL95" s="192"/>
      <c r="GM95" s="192"/>
      <c r="GN95" s="192"/>
      <c r="GO95" s="192"/>
      <c r="GP95" s="192"/>
      <c r="GQ95" s="192"/>
      <c r="GR95" s="192"/>
      <c r="GS95" s="192"/>
      <c r="GT95" s="192"/>
      <c r="GU95" s="192"/>
      <c r="GV95" s="192"/>
      <c r="GW95" s="192"/>
      <c r="GX95" s="192"/>
      <c r="GY95" s="192"/>
      <c r="GZ95" s="192"/>
      <c r="HA95" s="192"/>
      <c r="HB95" s="192"/>
      <c r="HC95" s="192"/>
      <c r="HD95" s="192"/>
      <c r="HE95" s="192"/>
      <c r="HF95" s="192"/>
      <c r="HG95" s="192"/>
      <c r="HH95" s="192"/>
      <c r="HI95" s="192"/>
      <c r="HJ95" s="192"/>
      <c r="HK95" s="192"/>
      <c r="HL95" s="192"/>
      <c r="HM95" s="192"/>
      <c r="HN95" s="192"/>
      <c r="HO95" s="192"/>
      <c r="HP95" s="192"/>
      <c r="HQ95" s="192"/>
      <c r="HR95" s="192"/>
      <c r="HS95" s="192"/>
      <c r="HT95" s="192"/>
      <c r="HU95" s="192"/>
      <c r="HV95" s="192"/>
      <c r="HW95" s="192"/>
      <c r="HX95" s="192"/>
      <c r="HY95" s="192"/>
      <c r="HZ95" s="192"/>
      <c r="IA95" s="192"/>
      <c r="IB95" s="192"/>
      <c r="IC95" s="192"/>
      <c r="ID95" s="192"/>
      <c r="IE95" s="192"/>
      <c r="IF95" s="192"/>
      <c r="IG95" s="192"/>
      <c r="IH95" s="192"/>
      <c r="II95" s="192"/>
      <c r="IJ95" s="192"/>
      <c r="IK95" s="192"/>
      <c r="IL95" s="192"/>
      <c r="IM95" s="192"/>
      <c r="IN95" s="192"/>
      <c r="IO95" s="192"/>
      <c r="IP95" s="192"/>
      <c r="IQ95" s="192"/>
      <c r="IR95" s="192"/>
      <c r="IS95" s="192"/>
      <c r="IT95" s="192"/>
      <c r="IU95" s="192"/>
      <c r="IV95" s="192"/>
    </row>
    <row r="96" spans="1:256" ht="15">
      <c r="A96" s="852"/>
      <c r="B96" s="855"/>
      <c r="C96" s="177" t="s">
        <v>1</v>
      </c>
      <c r="D96" s="193">
        <f t="shared" si="34"/>
        <v>492075</v>
      </c>
      <c r="E96" s="179">
        <f t="shared" si="34"/>
        <v>0</v>
      </c>
      <c r="F96" s="179">
        <f t="shared" si="34"/>
        <v>0</v>
      </c>
      <c r="G96" s="179">
        <f t="shared" si="34"/>
        <v>0</v>
      </c>
      <c r="H96" s="179">
        <f t="shared" si="34"/>
        <v>0</v>
      </c>
      <c r="I96" s="179">
        <f t="shared" si="34"/>
        <v>0</v>
      </c>
      <c r="J96" s="179">
        <f t="shared" si="34"/>
        <v>0</v>
      </c>
      <c r="K96" s="179">
        <f t="shared" si="34"/>
        <v>0</v>
      </c>
      <c r="L96" s="179">
        <f t="shared" si="34"/>
        <v>0</v>
      </c>
      <c r="M96" s="179">
        <f t="shared" si="34"/>
        <v>492075</v>
      </c>
      <c r="N96" s="179">
        <f t="shared" si="34"/>
        <v>492075</v>
      </c>
      <c r="O96" s="179">
        <f t="shared" si="34"/>
        <v>0</v>
      </c>
      <c r="P96" s="179">
        <f>P99+P102</f>
        <v>0</v>
      </c>
      <c r="Q96" s="191"/>
      <c r="R96" s="191"/>
      <c r="S96" s="191"/>
      <c r="T96" s="191"/>
      <c r="U96" s="191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2"/>
      <c r="GA96" s="192"/>
      <c r="GB96" s="192"/>
      <c r="GC96" s="192"/>
      <c r="GD96" s="192"/>
      <c r="GE96" s="192"/>
      <c r="GF96" s="192"/>
      <c r="GG96" s="192"/>
      <c r="GH96" s="192"/>
      <c r="GI96" s="192"/>
      <c r="GJ96" s="192"/>
      <c r="GK96" s="192"/>
      <c r="GL96" s="192"/>
      <c r="GM96" s="192"/>
      <c r="GN96" s="192"/>
      <c r="GO96" s="192"/>
      <c r="GP96" s="192"/>
      <c r="GQ96" s="192"/>
      <c r="GR96" s="192"/>
      <c r="GS96" s="192"/>
      <c r="GT96" s="192"/>
      <c r="GU96" s="192"/>
      <c r="GV96" s="192"/>
      <c r="GW96" s="192"/>
      <c r="GX96" s="192"/>
      <c r="GY96" s="192"/>
      <c r="GZ96" s="192"/>
      <c r="HA96" s="192"/>
      <c r="HB96" s="192"/>
      <c r="HC96" s="192"/>
      <c r="HD96" s="192"/>
      <c r="HE96" s="192"/>
      <c r="HF96" s="192"/>
      <c r="HG96" s="192"/>
      <c r="HH96" s="192"/>
      <c r="HI96" s="192"/>
      <c r="HJ96" s="192"/>
      <c r="HK96" s="192"/>
      <c r="HL96" s="192"/>
      <c r="HM96" s="192"/>
      <c r="HN96" s="192"/>
      <c r="HO96" s="192"/>
      <c r="HP96" s="192"/>
      <c r="HQ96" s="192"/>
      <c r="HR96" s="192"/>
      <c r="HS96" s="192"/>
      <c r="HT96" s="192"/>
      <c r="HU96" s="192"/>
      <c r="HV96" s="192"/>
      <c r="HW96" s="192"/>
      <c r="HX96" s="192"/>
      <c r="HY96" s="192"/>
      <c r="HZ96" s="192"/>
      <c r="IA96" s="192"/>
      <c r="IB96" s="192"/>
      <c r="IC96" s="192"/>
      <c r="ID96" s="192"/>
      <c r="IE96" s="192"/>
      <c r="IF96" s="192"/>
      <c r="IG96" s="192"/>
      <c r="IH96" s="192"/>
      <c r="II96" s="192"/>
      <c r="IJ96" s="192"/>
      <c r="IK96" s="192"/>
      <c r="IL96" s="192"/>
      <c r="IM96" s="192"/>
      <c r="IN96" s="192"/>
      <c r="IO96" s="192"/>
      <c r="IP96" s="192"/>
      <c r="IQ96" s="192"/>
      <c r="IR96" s="192"/>
      <c r="IS96" s="192"/>
      <c r="IT96" s="192"/>
      <c r="IU96" s="192"/>
      <c r="IV96" s="192"/>
    </row>
    <row r="97" spans="1:256" ht="15">
      <c r="A97" s="853"/>
      <c r="B97" s="856"/>
      <c r="C97" s="177" t="s">
        <v>2</v>
      </c>
      <c r="D97" s="193">
        <f>D95+D96</f>
        <v>2264956</v>
      </c>
      <c r="E97" s="179">
        <f t="shared" ref="E97:P97" si="35">E95+E96</f>
        <v>1222500</v>
      </c>
      <c r="F97" s="179">
        <f t="shared" si="35"/>
        <v>1222500</v>
      </c>
      <c r="G97" s="179">
        <f t="shared" si="35"/>
        <v>0</v>
      </c>
      <c r="H97" s="179">
        <f t="shared" si="35"/>
        <v>1222500</v>
      </c>
      <c r="I97" s="179">
        <f t="shared" si="35"/>
        <v>0</v>
      </c>
      <c r="J97" s="179">
        <f t="shared" si="35"/>
        <v>0</v>
      </c>
      <c r="K97" s="179">
        <f t="shared" si="35"/>
        <v>0</v>
      </c>
      <c r="L97" s="179">
        <f t="shared" si="35"/>
        <v>0</v>
      </c>
      <c r="M97" s="179">
        <f t="shared" si="35"/>
        <v>1042456</v>
      </c>
      <c r="N97" s="179">
        <f t="shared" si="35"/>
        <v>1042456</v>
      </c>
      <c r="O97" s="179">
        <f t="shared" si="35"/>
        <v>0</v>
      </c>
      <c r="P97" s="179">
        <f t="shared" si="35"/>
        <v>0</v>
      </c>
      <c r="Q97" s="191"/>
      <c r="R97" s="191"/>
      <c r="S97" s="191"/>
      <c r="T97" s="191"/>
      <c r="U97" s="191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2"/>
      <c r="GV97" s="192"/>
      <c r="GW97" s="192"/>
      <c r="GX97" s="192"/>
      <c r="GY97" s="192"/>
      <c r="GZ97" s="192"/>
      <c r="HA97" s="192"/>
      <c r="HB97" s="192"/>
      <c r="HC97" s="192"/>
      <c r="HD97" s="192"/>
      <c r="HE97" s="192"/>
      <c r="HF97" s="192"/>
      <c r="HG97" s="192"/>
      <c r="HH97" s="192"/>
      <c r="HI97" s="192"/>
      <c r="HJ97" s="192"/>
      <c r="HK97" s="192"/>
      <c r="HL97" s="192"/>
      <c r="HM97" s="192"/>
      <c r="HN97" s="192"/>
      <c r="HO97" s="192"/>
      <c r="HP97" s="192"/>
      <c r="HQ97" s="192"/>
      <c r="HR97" s="192"/>
      <c r="HS97" s="192"/>
      <c r="HT97" s="192"/>
      <c r="HU97" s="192"/>
      <c r="HV97" s="192"/>
      <c r="HW97" s="192"/>
      <c r="HX97" s="192"/>
      <c r="HY97" s="192"/>
      <c r="HZ97" s="192"/>
      <c r="IA97" s="192"/>
      <c r="IB97" s="192"/>
      <c r="IC97" s="192"/>
      <c r="ID97" s="192"/>
      <c r="IE97" s="192"/>
      <c r="IF97" s="192"/>
      <c r="IG97" s="192"/>
      <c r="IH97" s="192"/>
      <c r="II97" s="192"/>
      <c r="IJ97" s="192"/>
      <c r="IK97" s="192"/>
      <c r="IL97" s="192"/>
      <c r="IM97" s="192"/>
      <c r="IN97" s="192"/>
      <c r="IO97" s="192"/>
      <c r="IP97" s="192"/>
      <c r="IQ97" s="192"/>
      <c r="IR97" s="192"/>
      <c r="IS97" s="192"/>
      <c r="IT97" s="192"/>
      <c r="IU97" s="192"/>
      <c r="IV97" s="192"/>
    </row>
    <row r="98" spans="1:256">
      <c r="A98" s="839" t="s">
        <v>180</v>
      </c>
      <c r="B98" s="842" t="s">
        <v>181</v>
      </c>
      <c r="C98" s="182" t="s">
        <v>0</v>
      </c>
      <c r="D98" s="183">
        <f>E98+M98</f>
        <v>1437881</v>
      </c>
      <c r="E98" s="184">
        <f>F98+I98+J98+K98+L98</f>
        <v>1222500</v>
      </c>
      <c r="F98" s="184">
        <f>G98+H98</f>
        <v>1222500</v>
      </c>
      <c r="G98" s="184">
        <v>0</v>
      </c>
      <c r="H98" s="184">
        <v>1222500</v>
      </c>
      <c r="I98" s="184">
        <v>0</v>
      </c>
      <c r="J98" s="184">
        <v>0</v>
      </c>
      <c r="K98" s="184">
        <v>0</v>
      </c>
      <c r="L98" s="184">
        <v>0</v>
      </c>
      <c r="M98" s="184">
        <f>N98+P98</f>
        <v>215381</v>
      </c>
      <c r="N98" s="184">
        <v>215381</v>
      </c>
      <c r="O98" s="184">
        <v>0</v>
      </c>
      <c r="P98" s="184">
        <v>0</v>
      </c>
      <c r="Q98" s="185"/>
      <c r="R98" s="185"/>
      <c r="S98" s="185"/>
      <c r="T98" s="185"/>
      <c r="U98" s="185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86"/>
      <c r="DU98" s="186"/>
      <c r="DV98" s="186"/>
      <c r="DW98" s="186"/>
      <c r="DX98" s="186"/>
      <c r="DY98" s="186"/>
      <c r="DZ98" s="186"/>
      <c r="EA98" s="186"/>
      <c r="EB98" s="186"/>
      <c r="EC98" s="186"/>
      <c r="ED98" s="186"/>
      <c r="EE98" s="186"/>
      <c r="EF98" s="186"/>
      <c r="EG98" s="186"/>
      <c r="EH98" s="186"/>
      <c r="EI98" s="186"/>
      <c r="EJ98" s="186"/>
      <c r="EK98" s="186"/>
      <c r="EL98" s="186"/>
      <c r="EM98" s="186"/>
      <c r="EN98" s="186"/>
      <c r="EO98" s="186"/>
      <c r="EP98" s="186"/>
      <c r="EQ98" s="186"/>
      <c r="ER98" s="186"/>
      <c r="ES98" s="186"/>
      <c r="ET98" s="186"/>
      <c r="EU98" s="186"/>
      <c r="EV98" s="186"/>
      <c r="EW98" s="186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86"/>
      <c r="FM98" s="186"/>
      <c r="FN98" s="186"/>
      <c r="FO98" s="186"/>
      <c r="FP98" s="186"/>
      <c r="FQ98" s="186"/>
      <c r="FR98" s="186"/>
      <c r="FS98" s="186"/>
      <c r="FT98" s="186"/>
      <c r="FU98" s="186"/>
      <c r="FV98" s="186"/>
      <c r="FW98" s="186"/>
      <c r="FX98" s="186"/>
      <c r="FY98" s="186"/>
      <c r="FZ98" s="186"/>
      <c r="GA98" s="186"/>
      <c r="GB98" s="186"/>
      <c r="GC98" s="186"/>
      <c r="GD98" s="186"/>
      <c r="GE98" s="186"/>
      <c r="GF98" s="186"/>
      <c r="GG98" s="186"/>
      <c r="GH98" s="186"/>
      <c r="GI98" s="186"/>
      <c r="GJ98" s="186"/>
      <c r="GK98" s="186"/>
      <c r="GL98" s="186"/>
      <c r="GM98" s="186"/>
      <c r="GN98" s="186"/>
      <c r="GO98" s="186"/>
      <c r="GP98" s="186"/>
      <c r="GQ98" s="186"/>
      <c r="GR98" s="186"/>
      <c r="GS98" s="186"/>
      <c r="GT98" s="186"/>
      <c r="GU98" s="186"/>
      <c r="GV98" s="186"/>
      <c r="GW98" s="186"/>
      <c r="GX98" s="186"/>
      <c r="GY98" s="186"/>
      <c r="GZ98" s="186"/>
      <c r="HA98" s="186"/>
      <c r="HB98" s="186"/>
      <c r="HC98" s="186"/>
      <c r="HD98" s="186"/>
      <c r="HE98" s="186"/>
      <c r="HF98" s="186"/>
      <c r="HG98" s="186"/>
      <c r="HH98" s="186"/>
      <c r="HI98" s="186"/>
      <c r="HJ98" s="186"/>
      <c r="HK98" s="186"/>
      <c r="HL98" s="186"/>
      <c r="HM98" s="186"/>
      <c r="HN98" s="186"/>
      <c r="HO98" s="186"/>
      <c r="HP98" s="186"/>
      <c r="HQ98" s="186"/>
      <c r="HR98" s="186"/>
      <c r="HS98" s="186"/>
      <c r="HT98" s="186"/>
      <c r="HU98" s="186"/>
      <c r="HV98" s="186"/>
      <c r="HW98" s="186"/>
      <c r="HX98" s="186"/>
      <c r="HY98" s="186"/>
      <c r="HZ98" s="186"/>
      <c r="IA98" s="186"/>
      <c r="IB98" s="186"/>
      <c r="IC98" s="186"/>
      <c r="ID98" s="186"/>
      <c r="IE98" s="186"/>
      <c r="IF98" s="186"/>
      <c r="IG98" s="186"/>
      <c r="IH98" s="186"/>
      <c r="II98" s="186"/>
      <c r="IJ98" s="186"/>
      <c r="IK98" s="186"/>
      <c r="IL98" s="186"/>
      <c r="IM98" s="186"/>
      <c r="IN98" s="186"/>
      <c r="IO98" s="186"/>
      <c r="IP98" s="186"/>
      <c r="IQ98" s="186"/>
      <c r="IR98" s="186"/>
      <c r="IS98" s="186"/>
      <c r="IT98" s="186"/>
      <c r="IU98" s="186"/>
      <c r="IV98" s="186"/>
    </row>
    <row r="99" spans="1:256">
      <c r="A99" s="840"/>
      <c r="B99" s="843"/>
      <c r="C99" s="182" t="s">
        <v>1</v>
      </c>
      <c r="D99" s="183">
        <f>E99+M99</f>
        <v>492075</v>
      </c>
      <c r="E99" s="184">
        <f>F99+I99+J99+K99+L99</f>
        <v>0</v>
      </c>
      <c r="F99" s="184">
        <f>G99+H99</f>
        <v>0</v>
      </c>
      <c r="G99" s="184"/>
      <c r="H99" s="184"/>
      <c r="I99" s="184"/>
      <c r="J99" s="184"/>
      <c r="K99" s="184"/>
      <c r="L99" s="184"/>
      <c r="M99" s="184">
        <f>N99+P99</f>
        <v>492075</v>
      </c>
      <c r="N99" s="184">
        <v>492075</v>
      </c>
      <c r="O99" s="184"/>
      <c r="P99" s="184"/>
      <c r="Q99" s="185"/>
      <c r="R99" s="185"/>
      <c r="S99" s="185"/>
      <c r="T99" s="185"/>
      <c r="U99" s="185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86"/>
      <c r="CI99" s="186"/>
      <c r="CJ99" s="186"/>
      <c r="CK99" s="186"/>
      <c r="CL99" s="186"/>
      <c r="CM99" s="186"/>
      <c r="CN99" s="186"/>
      <c r="CO99" s="186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86"/>
      <c r="DU99" s="186"/>
      <c r="DV99" s="186"/>
      <c r="DW99" s="186"/>
      <c r="DX99" s="186"/>
      <c r="DY99" s="186"/>
      <c r="DZ99" s="186"/>
      <c r="EA99" s="186"/>
      <c r="EB99" s="186"/>
      <c r="EC99" s="186"/>
      <c r="ED99" s="186"/>
      <c r="EE99" s="186"/>
      <c r="EF99" s="186"/>
      <c r="EG99" s="186"/>
      <c r="EH99" s="186"/>
      <c r="EI99" s="186"/>
      <c r="EJ99" s="186"/>
      <c r="EK99" s="186"/>
      <c r="EL99" s="186"/>
      <c r="EM99" s="186"/>
      <c r="EN99" s="186"/>
      <c r="EO99" s="186"/>
      <c r="EP99" s="186"/>
      <c r="EQ99" s="186"/>
      <c r="ER99" s="186"/>
      <c r="ES99" s="186"/>
      <c r="ET99" s="186"/>
      <c r="EU99" s="186"/>
      <c r="EV99" s="186"/>
      <c r="EW99" s="186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86"/>
      <c r="FM99" s="186"/>
      <c r="FN99" s="186"/>
      <c r="FO99" s="186"/>
      <c r="FP99" s="186"/>
      <c r="FQ99" s="186"/>
      <c r="FR99" s="186"/>
      <c r="FS99" s="186"/>
      <c r="FT99" s="186"/>
      <c r="FU99" s="186"/>
      <c r="FV99" s="186"/>
      <c r="FW99" s="186"/>
      <c r="FX99" s="186"/>
      <c r="FY99" s="186"/>
      <c r="FZ99" s="186"/>
      <c r="GA99" s="186"/>
      <c r="GB99" s="186"/>
      <c r="GC99" s="186"/>
      <c r="GD99" s="186"/>
      <c r="GE99" s="186"/>
      <c r="GF99" s="186"/>
      <c r="GG99" s="186"/>
      <c r="GH99" s="186"/>
      <c r="GI99" s="186"/>
      <c r="GJ99" s="186"/>
      <c r="GK99" s="186"/>
      <c r="GL99" s="186"/>
      <c r="GM99" s="186"/>
      <c r="GN99" s="186"/>
      <c r="GO99" s="186"/>
      <c r="GP99" s="186"/>
      <c r="GQ99" s="186"/>
      <c r="GR99" s="186"/>
      <c r="GS99" s="186"/>
      <c r="GT99" s="186"/>
      <c r="GU99" s="186"/>
      <c r="GV99" s="186"/>
      <c r="GW99" s="186"/>
      <c r="GX99" s="186"/>
      <c r="GY99" s="186"/>
      <c r="GZ99" s="186"/>
      <c r="HA99" s="186"/>
      <c r="HB99" s="186"/>
      <c r="HC99" s="186"/>
      <c r="HD99" s="186"/>
      <c r="HE99" s="186"/>
      <c r="HF99" s="186"/>
      <c r="HG99" s="186"/>
      <c r="HH99" s="186"/>
      <c r="HI99" s="186"/>
      <c r="HJ99" s="186"/>
      <c r="HK99" s="186"/>
      <c r="HL99" s="186"/>
      <c r="HM99" s="186"/>
      <c r="HN99" s="186"/>
      <c r="HO99" s="186"/>
      <c r="HP99" s="186"/>
      <c r="HQ99" s="186"/>
      <c r="HR99" s="186"/>
      <c r="HS99" s="186"/>
      <c r="HT99" s="186"/>
      <c r="HU99" s="186"/>
      <c r="HV99" s="186"/>
      <c r="HW99" s="186"/>
      <c r="HX99" s="186"/>
      <c r="HY99" s="186"/>
      <c r="HZ99" s="186"/>
      <c r="IA99" s="186"/>
      <c r="IB99" s="186"/>
      <c r="IC99" s="186"/>
      <c r="ID99" s="186"/>
      <c r="IE99" s="186"/>
      <c r="IF99" s="186"/>
      <c r="IG99" s="186"/>
      <c r="IH99" s="186"/>
      <c r="II99" s="186"/>
      <c r="IJ99" s="186"/>
      <c r="IK99" s="186"/>
      <c r="IL99" s="186"/>
      <c r="IM99" s="186"/>
      <c r="IN99" s="186"/>
      <c r="IO99" s="186"/>
      <c r="IP99" s="186"/>
      <c r="IQ99" s="186"/>
      <c r="IR99" s="186"/>
      <c r="IS99" s="186"/>
      <c r="IT99" s="186"/>
      <c r="IU99" s="186"/>
      <c r="IV99" s="186"/>
    </row>
    <row r="100" spans="1:256">
      <c r="A100" s="841"/>
      <c r="B100" s="844"/>
      <c r="C100" s="182" t="s">
        <v>2</v>
      </c>
      <c r="D100" s="183">
        <f>D98+D99</f>
        <v>1929956</v>
      </c>
      <c r="E100" s="184">
        <f t="shared" ref="E100:P100" si="36">E98+E99</f>
        <v>1222500</v>
      </c>
      <c r="F100" s="184">
        <f t="shared" si="36"/>
        <v>1222500</v>
      </c>
      <c r="G100" s="184">
        <f t="shared" si="36"/>
        <v>0</v>
      </c>
      <c r="H100" s="184">
        <f t="shared" si="36"/>
        <v>1222500</v>
      </c>
      <c r="I100" s="184">
        <f t="shared" si="36"/>
        <v>0</v>
      </c>
      <c r="J100" s="184">
        <f t="shared" si="36"/>
        <v>0</v>
      </c>
      <c r="K100" s="184">
        <f t="shared" si="36"/>
        <v>0</v>
      </c>
      <c r="L100" s="184">
        <f t="shared" si="36"/>
        <v>0</v>
      </c>
      <c r="M100" s="184">
        <f t="shared" si="36"/>
        <v>707456</v>
      </c>
      <c r="N100" s="184">
        <f t="shared" si="36"/>
        <v>707456</v>
      </c>
      <c r="O100" s="184">
        <f t="shared" si="36"/>
        <v>0</v>
      </c>
      <c r="P100" s="184">
        <f t="shared" si="36"/>
        <v>0</v>
      </c>
      <c r="Q100" s="185"/>
      <c r="R100" s="185"/>
      <c r="S100" s="185"/>
      <c r="T100" s="185"/>
      <c r="U100" s="185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86"/>
      <c r="CI100" s="186"/>
      <c r="CJ100" s="186"/>
      <c r="CK100" s="186"/>
      <c r="CL100" s="186"/>
      <c r="CM100" s="186"/>
      <c r="CN100" s="186"/>
      <c r="CO100" s="186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86"/>
      <c r="DU100" s="186"/>
      <c r="DV100" s="186"/>
      <c r="DW100" s="186"/>
      <c r="DX100" s="186"/>
      <c r="DY100" s="186"/>
      <c r="DZ100" s="186"/>
      <c r="EA100" s="186"/>
      <c r="EB100" s="186"/>
      <c r="EC100" s="186"/>
      <c r="ED100" s="186"/>
      <c r="EE100" s="186"/>
      <c r="EF100" s="186"/>
      <c r="EG100" s="186"/>
      <c r="EH100" s="186"/>
      <c r="EI100" s="186"/>
      <c r="EJ100" s="186"/>
      <c r="EK100" s="186"/>
      <c r="EL100" s="186"/>
      <c r="EM100" s="186"/>
      <c r="EN100" s="186"/>
      <c r="EO100" s="186"/>
      <c r="EP100" s="186"/>
      <c r="EQ100" s="186"/>
      <c r="ER100" s="186"/>
      <c r="ES100" s="186"/>
      <c r="ET100" s="186"/>
      <c r="EU100" s="186"/>
      <c r="EV100" s="186"/>
      <c r="EW100" s="186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86"/>
      <c r="FM100" s="186"/>
      <c r="FN100" s="186"/>
      <c r="FO100" s="186"/>
      <c r="FP100" s="186"/>
      <c r="FQ100" s="186"/>
      <c r="FR100" s="186"/>
      <c r="FS100" s="186"/>
      <c r="FT100" s="186"/>
      <c r="FU100" s="186"/>
      <c r="FV100" s="186"/>
      <c r="FW100" s="186"/>
      <c r="FX100" s="186"/>
      <c r="FY100" s="186"/>
      <c r="FZ100" s="186"/>
      <c r="GA100" s="186"/>
      <c r="GB100" s="186"/>
      <c r="GC100" s="186"/>
      <c r="GD100" s="186"/>
      <c r="GE100" s="186"/>
      <c r="GF100" s="186"/>
      <c r="GG100" s="186"/>
      <c r="GH100" s="186"/>
      <c r="GI100" s="186"/>
      <c r="GJ100" s="186"/>
      <c r="GK100" s="186"/>
      <c r="GL100" s="186"/>
      <c r="GM100" s="186"/>
      <c r="GN100" s="186"/>
      <c r="GO100" s="186"/>
      <c r="GP100" s="186"/>
      <c r="GQ100" s="186"/>
      <c r="GR100" s="186"/>
      <c r="GS100" s="186"/>
      <c r="GT100" s="186"/>
      <c r="GU100" s="186"/>
      <c r="GV100" s="186"/>
      <c r="GW100" s="186"/>
      <c r="GX100" s="186"/>
      <c r="GY100" s="186"/>
      <c r="GZ100" s="186"/>
      <c r="HA100" s="186"/>
      <c r="HB100" s="186"/>
      <c r="HC100" s="186"/>
      <c r="HD100" s="186"/>
      <c r="HE100" s="186"/>
      <c r="HF100" s="186"/>
      <c r="HG100" s="186"/>
      <c r="HH100" s="186"/>
      <c r="HI100" s="186"/>
      <c r="HJ100" s="186"/>
      <c r="HK100" s="186"/>
      <c r="HL100" s="186"/>
      <c r="HM100" s="186"/>
      <c r="HN100" s="186"/>
      <c r="HO100" s="186"/>
      <c r="HP100" s="186"/>
      <c r="HQ100" s="186"/>
      <c r="HR100" s="186"/>
      <c r="HS100" s="186"/>
      <c r="HT100" s="186"/>
      <c r="HU100" s="186"/>
      <c r="HV100" s="186"/>
      <c r="HW100" s="186"/>
      <c r="HX100" s="186"/>
      <c r="HY100" s="186"/>
      <c r="HZ100" s="186"/>
      <c r="IA100" s="186"/>
      <c r="IB100" s="186"/>
      <c r="IC100" s="186"/>
      <c r="ID100" s="186"/>
      <c r="IE100" s="186"/>
      <c r="IF100" s="186"/>
      <c r="IG100" s="186"/>
      <c r="IH100" s="186"/>
      <c r="II100" s="186"/>
      <c r="IJ100" s="186"/>
      <c r="IK100" s="186"/>
      <c r="IL100" s="186"/>
      <c r="IM100" s="186"/>
      <c r="IN100" s="186"/>
      <c r="IO100" s="186"/>
      <c r="IP100" s="186"/>
      <c r="IQ100" s="186"/>
      <c r="IR100" s="186"/>
      <c r="IS100" s="186"/>
      <c r="IT100" s="186"/>
      <c r="IU100" s="186"/>
      <c r="IV100" s="186"/>
    </row>
    <row r="101" spans="1:256" hidden="1">
      <c r="A101" s="857">
        <v>70007</v>
      </c>
      <c r="B101" s="842" t="s">
        <v>182</v>
      </c>
      <c r="C101" s="182" t="s">
        <v>0</v>
      </c>
      <c r="D101" s="183">
        <f>E101+M101</f>
        <v>335000</v>
      </c>
      <c r="E101" s="184">
        <f>F101+I101+J101+K101+L101</f>
        <v>0</v>
      </c>
      <c r="F101" s="184">
        <f>G101+H101</f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f>N101+P101</f>
        <v>335000</v>
      </c>
      <c r="N101" s="184">
        <v>335000</v>
      </c>
      <c r="O101" s="184">
        <v>0</v>
      </c>
      <c r="P101" s="184">
        <v>0</v>
      </c>
      <c r="Q101" s="185"/>
      <c r="R101" s="185"/>
      <c r="S101" s="185"/>
      <c r="T101" s="185"/>
      <c r="U101" s="185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86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86"/>
      <c r="FM101" s="186"/>
      <c r="FN101" s="186"/>
      <c r="FO101" s="186"/>
      <c r="FP101" s="186"/>
      <c r="FQ101" s="186"/>
      <c r="FR101" s="186"/>
      <c r="FS101" s="186"/>
      <c r="FT101" s="186"/>
      <c r="FU101" s="186"/>
      <c r="FV101" s="186"/>
      <c r="FW101" s="186"/>
      <c r="FX101" s="186"/>
      <c r="FY101" s="186"/>
      <c r="FZ101" s="186"/>
      <c r="GA101" s="186"/>
      <c r="GB101" s="186"/>
      <c r="GC101" s="186"/>
      <c r="GD101" s="186"/>
      <c r="GE101" s="186"/>
      <c r="GF101" s="186"/>
      <c r="GG101" s="186"/>
      <c r="GH101" s="186"/>
      <c r="GI101" s="186"/>
      <c r="GJ101" s="186"/>
      <c r="GK101" s="186"/>
      <c r="GL101" s="186"/>
      <c r="GM101" s="186"/>
      <c r="GN101" s="186"/>
      <c r="GO101" s="186"/>
      <c r="GP101" s="186"/>
      <c r="GQ101" s="186"/>
      <c r="GR101" s="186"/>
      <c r="GS101" s="186"/>
      <c r="GT101" s="186"/>
      <c r="GU101" s="186"/>
      <c r="GV101" s="186"/>
      <c r="GW101" s="186"/>
      <c r="GX101" s="186"/>
      <c r="GY101" s="186"/>
      <c r="GZ101" s="186"/>
      <c r="HA101" s="186"/>
      <c r="HB101" s="186"/>
      <c r="HC101" s="186"/>
      <c r="HD101" s="186"/>
      <c r="HE101" s="186"/>
      <c r="HF101" s="186"/>
      <c r="HG101" s="186"/>
      <c r="HH101" s="186"/>
      <c r="HI101" s="186"/>
      <c r="HJ101" s="186"/>
      <c r="HK101" s="186"/>
      <c r="HL101" s="186"/>
      <c r="HM101" s="186"/>
      <c r="HN101" s="186"/>
      <c r="HO101" s="186"/>
      <c r="HP101" s="186"/>
      <c r="HQ101" s="186"/>
      <c r="HR101" s="186"/>
      <c r="HS101" s="186"/>
      <c r="HT101" s="186"/>
      <c r="HU101" s="186"/>
      <c r="HV101" s="186"/>
      <c r="HW101" s="186"/>
      <c r="HX101" s="186"/>
      <c r="HY101" s="186"/>
      <c r="HZ101" s="186"/>
      <c r="IA101" s="186"/>
      <c r="IB101" s="186"/>
      <c r="IC101" s="186"/>
      <c r="ID101" s="186"/>
      <c r="IE101" s="186"/>
      <c r="IF101" s="186"/>
      <c r="IG101" s="186"/>
      <c r="IH101" s="186"/>
      <c r="II101" s="186"/>
      <c r="IJ101" s="186"/>
      <c r="IK101" s="186"/>
      <c r="IL101" s="186"/>
      <c r="IM101" s="186"/>
      <c r="IN101" s="186"/>
      <c r="IO101" s="186"/>
      <c r="IP101" s="186"/>
      <c r="IQ101" s="186"/>
      <c r="IR101" s="186"/>
      <c r="IS101" s="186"/>
      <c r="IT101" s="186"/>
      <c r="IU101" s="186"/>
      <c r="IV101" s="186"/>
    </row>
    <row r="102" spans="1:256" hidden="1">
      <c r="A102" s="858"/>
      <c r="B102" s="843"/>
      <c r="C102" s="182" t="s">
        <v>1</v>
      </c>
      <c r="D102" s="183">
        <f>E102+M102</f>
        <v>0</v>
      </c>
      <c r="E102" s="184">
        <f>F102+I102+J102+K102+L102</f>
        <v>0</v>
      </c>
      <c r="F102" s="184">
        <f>G102+H102</f>
        <v>0</v>
      </c>
      <c r="G102" s="184"/>
      <c r="H102" s="184"/>
      <c r="I102" s="184"/>
      <c r="J102" s="184"/>
      <c r="K102" s="184"/>
      <c r="L102" s="184"/>
      <c r="M102" s="184">
        <f>N102+P102</f>
        <v>0</v>
      </c>
      <c r="N102" s="184"/>
      <c r="O102" s="184"/>
      <c r="P102" s="184"/>
      <c r="Q102" s="185"/>
      <c r="R102" s="185"/>
      <c r="S102" s="185"/>
      <c r="T102" s="185"/>
      <c r="U102" s="185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86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86"/>
      <c r="FM102" s="186"/>
      <c r="FN102" s="186"/>
      <c r="FO102" s="186"/>
      <c r="FP102" s="186"/>
      <c r="FQ102" s="186"/>
      <c r="FR102" s="186"/>
      <c r="FS102" s="186"/>
      <c r="FT102" s="186"/>
      <c r="FU102" s="186"/>
      <c r="FV102" s="186"/>
      <c r="FW102" s="186"/>
      <c r="FX102" s="186"/>
      <c r="FY102" s="186"/>
      <c r="FZ102" s="186"/>
      <c r="GA102" s="186"/>
      <c r="GB102" s="186"/>
      <c r="GC102" s="186"/>
      <c r="GD102" s="186"/>
      <c r="GE102" s="186"/>
      <c r="GF102" s="186"/>
      <c r="GG102" s="186"/>
      <c r="GH102" s="186"/>
      <c r="GI102" s="186"/>
      <c r="GJ102" s="186"/>
      <c r="GK102" s="186"/>
      <c r="GL102" s="186"/>
      <c r="GM102" s="186"/>
      <c r="GN102" s="186"/>
      <c r="GO102" s="186"/>
      <c r="GP102" s="186"/>
      <c r="GQ102" s="186"/>
      <c r="GR102" s="186"/>
      <c r="GS102" s="186"/>
      <c r="GT102" s="186"/>
      <c r="GU102" s="186"/>
      <c r="GV102" s="186"/>
      <c r="GW102" s="186"/>
      <c r="GX102" s="186"/>
      <c r="GY102" s="186"/>
      <c r="GZ102" s="186"/>
      <c r="HA102" s="186"/>
      <c r="HB102" s="186"/>
      <c r="HC102" s="186"/>
      <c r="HD102" s="186"/>
      <c r="HE102" s="186"/>
      <c r="HF102" s="186"/>
      <c r="HG102" s="186"/>
      <c r="HH102" s="186"/>
      <c r="HI102" s="186"/>
      <c r="HJ102" s="186"/>
      <c r="HK102" s="186"/>
      <c r="HL102" s="186"/>
      <c r="HM102" s="186"/>
      <c r="HN102" s="186"/>
      <c r="HO102" s="186"/>
      <c r="HP102" s="186"/>
      <c r="HQ102" s="186"/>
      <c r="HR102" s="186"/>
      <c r="HS102" s="186"/>
      <c r="HT102" s="186"/>
      <c r="HU102" s="186"/>
      <c r="HV102" s="186"/>
      <c r="HW102" s="186"/>
      <c r="HX102" s="186"/>
      <c r="HY102" s="186"/>
      <c r="HZ102" s="186"/>
      <c r="IA102" s="186"/>
      <c r="IB102" s="186"/>
      <c r="IC102" s="186"/>
      <c r="ID102" s="186"/>
      <c r="IE102" s="186"/>
      <c r="IF102" s="186"/>
      <c r="IG102" s="186"/>
      <c r="IH102" s="186"/>
      <c r="II102" s="186"/>
      <c r="IJ102" s="186"/>
      <c r="IK102" s="186"/>
      <c r="IL102" s="186"/>
      <c r="IM102" s="186"/>
      <c r="IN102" s="186"/>
      <c r="IO102" s="186"/>
      <c r="IP102" s="186"/>
      <c r="IQ102" s="186"/>
      <c r="IR102" s="186"/>
      <c r="IS102" s="186"/>
      <c r="IT102" s="186"/>
      <c r="IU102" s="186"/>
      <c r="IV102" s="186"/>
    </row>
    <row r="103" spans="1:256" hidden="1">
      <c r="A103" s="859"/>
      <c r="B103" s="844"/>
      <c r="C103" s="182" t="s">
        <v>2</v>
      </c>
      <c r="D103" s="183">
        <f>D101+D102</f>
        <v>335000</v>
      </c>
      <c r="E103" s="184">
        <f t="shared" ref="E103:P103" si="37">E101+E102</f>
        <v>0</v>
      </c>
      <c r="F103" s="184">
        <f t="shared" si="37"/>
        <v>0</v>
      </c>
      <c r="G103" s="184">
        <f t="shared" si="37"/>
        <v>0</v>
      </c>
      <c r="H103" s="184">
        <f t="shared" si="37"/>
        <v>0</v>
      </c>
      <c r="I103" s="184">
        <f t="shared" si="37"/>
        <v>0</v>
      </c>
      <c r="J103" s="184">
        <f t="shared" si="37"/>
        <v>0</v>
      </c>
      <c r="K103" s="184">
        <f t="shared" si="37"/>
        <v>0</v>
      </c>
      <c r="L103" s="184">
        <f t="shared" si="37"/>
        <v>0</v>
      </c>
      <c r="M103" s="184">
        <f t="shared" si="37"/>
        <v>335000</v>
      </c>
      <c r="N103" s="184">
        <f t="shared" si="37"/>
        <v>335000</v>
      </c>
      <c r="O103" s="184">
        <f t="shared" si="37"/>
        <v>0</v>
      </c>
      <c r="P103" s="184">
        <f t="shared" si="37"/>
        <v>0</v>
      </c>
      <c r="Q103" s="185"/>
      <c r="R103" s="185"/>
      <c r="S103" s="185"/>
      <c r="T103" s="185"/>
      <c r="U103" s="185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86"/>
      <c r="DU103" s="186"/>
      <c r="DV103" s="186"/>
      <c r="DW103" s="186"/>
      <c r="DX103" s="186"/>
      <c r="DY103" s="186"/>
      <c r="DZ103" s="186"/>
      <c r="EA103" s="186"/>
      <c r="EB103" s="186"/>
      <c r="EC103" s="186"/>
      <c r="ED103" s="186"/>
      <c r="EE103" s="186"/>
      <c r="EF103" s="186"/>
      <c r="EG103" s="186"/>
      <c r="EH103" s="186"/>
      <c r="EI103" s="186"/>
      <c r="EJ103" s="186"/>
      <c r="EK103" s="186"/>
      <c r="EL103" s="186"/>
      <c r="EM103" s="186"/>
      <c r="EN103" s="186"/>
      <c r="EO103" s="186"/>
      <c r="EP103" s="186"/>
      <c r="EQ103" s="186"/>
      <c r="ER103" s="186"/>
      <c r="ES103" s="186"/>
      <c r="ET103" s="186"/>
      <c r="EU103" s="186"/>
      <c r="EV103" s="186"/>
      <c r="EW103" s="186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6"/>
      <c r="FK103" s="186"/>
      <c r="FL103" s="186"/>
      <c r="FM103" s="186"/>
      <c r="FN103" s="186"/>
      <c r="FO103" s="186"/>
      <c r="FP103" s="186"/>
      <c r="FQ103" s="186"/>
      <c r="FR103" s="186"/>
      <c r="FS103" s="186"/>
      <c r="FT103" s="186"/>
      <c r="FU103" s="186"/>
      <c r="FV103" s="186"/>
      <c r="FW103" s="186"/>
      <c r="FX103" s="186"/>
      <c r="FY103" s="186"/>
      <c r="FZ103" s="186"/>
      <c r="GA103" s="186"/>
      <c r="GB103" s="186"/>
      <c r="GC103" s="186"/>
      <c r="GD103" s="186"/>
      <c r="GE103" s="186"/>
      <c r="GF103" s="186"/>
      <c r="GG103" s="186"/>
      <c r="GH103" s="186"/>
      <c r="GI103" s="186"/>
      <c r="GJ103" s="186"/>
      <c r="GK103" s="186"/>
      <c r="GL103" s="186"/>
      <c r="GM103" s="186"/>
      <c r="GN103" s="186"/>
      <c r="GO103" s="186"/>
      <c r="GP103" s="186"/>
      <c r="GQ103" s="186"/>
      <c r="GR103" s="186"/>
      <c r="GS103" s="186"/>
      <c r="GT103" s="186"/>
      <c r="GU103" s="186"/>
      <c r="GV103" s="186"/>
      <c r="GW103" s="186"/>
      <c r="GX103" s="186"/>
      <c r="GY103" s="186"/>
      <c r="GZ103" s="186"/>
      <c r="HA103" s="186"/>
      <c r="HB103" s="186"/>
      <c r="HC103" s="186"/>
      <c r="HD103" s="186"/>
      <c r="HE103" s="186"/>
      <c r="HF103" s="186"/>
      <c r="HG103" s="186"/>
      <c r="HH103" s="186"/>
      <c r="HI103" s="186"/>
      <c r="HJ103" s="186"/>
      <c r="HK103" s="186"/>
      <c r="HL103" s="186"/>
      <c r="HM103" s="186"/>
      <c r="HN103" s="186"/>
      <c r="HO103" s="186"/>
      <c r="HP103" s="186"/>
      <c r="HQ103" s="186"/>
      <c r="HR103" s="186"/>
      <c r="HS103" s="186"/>
      <c r="HT103" s="186"/>
      <c r="HU103" s="186"/>
      <c r="HV103" s="186"/>
      <c r="HW103" s="186"/>
      <c r="HX103" s="186"/>
      <c r="HY103" s="186"/>
      <c r="HZ103" s="186"/>
      <c r="IA103" s="186"/>
      <c r="IB103" s="186"/>
      <c r="IC103" s="186"/>
      <c r="ID103" s="186"/>
      <c r="IE103" s="186"/>
      <c r="IF103" s="186"/>
      <c r="IG103" s="186"/>
      <c r="IH103" s="186"/>
      <c r="II103" s="186"/>
      <c r="IJ103" s="186"/>
      <c r="IK103" s="186"/>
      <c r="IL103" s="186"/>
      <c r="IM103" s="186"/>
      <c r="IN103" s="186"/>
      <c r="IO103" s="186"/>
      <c r="IP103" s="186"/>
      <c r="IQ103" s="186"/>
      <c r="IR103" s="186"/>
      <c r="IS103" s="186"/>
      <c r="IT103" s="186"/>
      <c r="IU103" s="186"/>
      <c r="IV103" s="186"/>
    </row>
    <row r="104" spans="1:256" ht="15" hidden="1">
      <c r="A104" s="851" t="s">
        <v>49</v>
      </c>
      <c r="B104" s="854" t="s">
        <v>50</v>
      </c>
      <c r="C104" s="177" t="s">
        <v>0</v>
      </c>
      <c r="D104" s="193">
        <f t="shared" ref="D104:O105" si="38">D107+D110+D113+D116+D119</f>
        <v>6178078</v>
      </c>
      <c r="E104" s="179">
        <f t="shared" si="38"/>
        <v>6110078</v>
      </c>
      <c r="F104" s="179">
        <f t="shared" si="38"/>
        <v>6105078</v>
      </c>
      <c r="G104" s="179">
        <f t="shared" si="38"/>
        <v>5159009</v>
      </c>
      <c r="H104" s="179">
        <f t="shared" si="38"/>
        <v>946069</v>
      </c>
      <c r="I104" s="179">
        <f t="shared" si="38"/>
        <v>0</v>
      </c>
      <c r="J104" s="179">
        <f t="shared" si="38"/>
        <v>5000</v>
      </c>
      <c r="K104" s="179">
        <f t="shared" si="38"/>
        <v>0</v>
      </c>
      <c r="L104" s="179">
        <f t="shared" si="38"/>
        <v>0</v>
      </c>
      <c r="M104" s="179">
        <f t="shared" si="38"/>
        <v>68000</v>
      </c>
      <c r="N104" s="179">
        <f t="shared" si="38"/>
        <v>68000</v>
      </c>
      <c r="O104" s="179">
        <f t="shared" si="38"/>
        <v>0</v>
      </c>
      <c r="P104" s="179">
        <f>P107+P110+P113+P116+P119</f>
        <v>0</v>
      </c>
      <c r="Q104" s="191"/>
      <c r="R104" s="191"/>
      <c r="S104" s="191"/>
      <c r="T104" s="191"/>
      <c r="U104" s="191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2"/>
      <c r="GA104" s="192"/>
      <c r="GB104" s="192"/>
      <c r="GC104" s="192"/>
      <c r="GD104" s="192"/>
      <c r="GE104" s="192"/>
      <c r="GF104" s="192"/>
      <c r="GG104" s="192"/>
      <c r="GH104" s="192"/>
      <c r="GI104" s="192"/>
      <c r="GJ104" s="192"/>
      <c r="GK104" s="192"/>
      <c r="GL104" s="192"/>
      <c r="GM104" s="192"/>
      <c r="GN104" s="192"/>
      <c r="GO104" s="192"/>
      <c r="GP104" s="192"/>
      <c r="GQ104" s="192"/>
      <c r="GR104" s="192"/>
      <c r="GS104" s="192"/>
      <c r="GT104" s="192"/>
      <c r="GU104" s="192"/>
      <c r="GV104" s="192"/>
      <c r="GW104" s="192"/>
      <c r="GX104" s="192"/>
      <c r="GY104" s="192"/>
      <c r="GZ104" s="192"/>
      <c r="HA104" s="192"/>
      <c r="HB104" s="192"/>
      <c r="HC104" s="192"/>
      <c r="HD104" s="192"/>
      <c r="HE104" s="192"/>
      <c r="HF104" s="192"/>
      <c r="HG104" s="192"/>
      <c r="HH104" s="192"/>
      <c r="HI104" s="192"/>
      <c r="HJ104" s="192"/>
      <c r="HK104" s="192"/>
      <c r="HL104" s="192"/>
      <c r="HM104" s="192"/>
      <c r="HN104" s="192"/>
      <c r="HO104" s="192"/>
      <c r="HP104" s="192"/>
      <c r="HQ104" s="192"/>
      <c r="HR104" s="192"/>
      <c r="HS104" s="192"/>
      <c r="HT104" s="192"/>
      <c r="HU104" s="192"/>
      <c r="HV104" s="192"/>
      <c r="HW104" s="192"/>
      <c r="HX104" s="192"/>
      <c r="HY104" s="192"/>
      <c r="HZ104" s="192"/>
      <c r="IA104" s="192"/>
      <c r="IB104" s="192"/>
      <c r="IC104" s="192"/>
      <c r="ID104" s="192"/>
      <c r="IE104" s="192"/>
      <c r="IF104" s="192"/>
      <c r="IG104" s="192"/>
      <c r="IH104" s="192"/>
      <c r="II104" s="192"/>
      <c r="IJ104" s="192"/>
      <c r="IK104" s="192"/>
      <c r="IL104" s="192"/>
      <c r="IM104" s="192"/>
      <c r="IN104" s="192"/>
      <c r="IO104" s="192"/>
      <c r="IP104" s="192"/>
      <c r="IQ104" s="192"/>
      <c r="IR104" s="192"/>
      <c r="IS104" s="192"/>
      <c r="IT104" s="192"/>
      <c r="IU104" s="192"/>
      <c r="IV104" s="192"/>
    </row>
    <row r="105" spans="1:256" ht="15" hidden="1">
      <c r="A105" s="852"/>
      <c r="B105" s="855"/>
      <c r="C105" s="177" t="s">
        <v>1</v>
      </c>
      <c r="D105" s="193">
        <f t="shared" si="38"/>
        <v>0</v>
      </c>
      <c r="E105" s="179">
        <f t="shared" si="38"/>
        <v>0</v>
      </c>
      <c r="F105" s="179">
        <f t="shared" si="38"/>
        <v>0</v>
      </c>
      <c r="G105" s="179">
        <f t="shared" si="38"/>
        <v>0</v>
      </c>
      <c r="H105" s="179">
        <f t="shared" si="38"/>
        <v>0</v>
      </c>
      <c r="I105" s="179">
        <f t="shared" si="38"/>
        <v>0</v>
      </c>
      <c r="J105" s="179">
        <f t="shared" si="38"/>
        <v>0</v>
      </c>
      <c r="K105" s="179">
        <f t="shared" si="38"/>
        <v>0</v>
      </c>
      <c r="L105" s="179">
        <f t="shared" si="38"/>
        <v>0</v>
      </c>
      <c r="M105" s="179">
        <f t="shared" si="38"/>
        <v>0</v>
      </c>
      <c r="N105" s="179">
        <f t="shared" si="38"/>
        <v>0</v>
      </c>
      <c r="O105" s="179">
        <f t="shared" si="38"/>
        <v>0</v>
      </c>
      <c r="P105" s="179">
        <f>P108+P111+P114+P117+P120</f>
        <v>0</v>
      </c>
      <c r="Q105" s="191"/>
      <c r="R105" s="191"/>
      <c r="S105" s="191"/>
      <c r="T105" s="191"/>
      <c r="U105" s="191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  <c r="FV105" s="192"/>
      <c r="FW105" s="192"/>
      <c r="FX105" s="192"/>
      <c r="FY105" s="192"/>
      <c r="FZ105" s="192"/>
      <c r="GA105" s="192"/>
      <c r="GB105" s="192"/>
      <c r="GC105" s="192"/>
      <c r="GD105" s="192"/>
      <c r="GE105" s="192"/>
      <c r="GF105" s="192"/>
      <c r="GG105" s="192"/>
      <c r="GH105" s="192"/>
      <c r="GI105" s="192"/>
      <c r="GJ105" s="192"/>
      <c r="GK105" s="192"/>
      <c r="GL105" s="192"/>
      <c r="GM105" s="192"/>
      <c r="GN105" s="192"/>
      <c r="GO105" s="192"/>
      <c r="GP105" s="192"/>
      <c r="GQ105" s="192"/>
      <c r="GR105" s="192"/>
      <c r="GS105" s="192"/>
      <c r="GT105" s="192"/>
      <c r="GU105" s="192"/>
      <c r="GV105" s="192"/>
      <c r="GW105" s="192"/>
      <c r="GX105" s="192"/>
      <c r="GY105" s="192"/>
      <c r="GZ105" s="192"/>
      <c r="HA105" s="192"/>
      <c r="HB105" s="192"/>
      <c r="HC105" s="192"/>
      <c r="HD105" s="192"/>
      <c r="HE105" s="192"/>
      <c r="HF105" s="192"/>
      <c r="HG105" s="192"/>
      <c r="HH105" s="192"/>
      <c r="HI105" s="192"/>
      <c r="HJ105" s="192"/>
      <c r="HK105" s="192"/>
      <c r="HL105" s="192"/>
      <c r="HM105" s="192"/>
      <c r="HN105" s="192"/>
      <c r="HO105" s="192"/>
      <c r="HP105" s="192"/>
      <c r="HQ105" s="192"/>
      <c r="HR105" s="192"/>
      <c r="HS105" s="192"/>
      <c r="HT105" s="192"/>
      <c r="HU105" s="192"/>
      <c r="HV105" s="192"/>
      <c r="HW105" s="192"/>
      <c r="HX105" s="192"/>
      <c r="HY105" s="192"/>
      <c r="HZ105" s="192"/>
      <c r="IA105" s="192"/>
      <c r="IB105" s="192"/>
      <c r="IC105" s="192"/>
      <c r="ID105" s="192"/>
      <c r="IE105" s="192"/>
      <c r="IF105" s="192"/>
      <c r="IG105" s="192"/>
      <c r="IH105" s="192"/>
      <c r="II105" s="192"/>
      <c r="IJ105" s="192"/>
      <c r="IK105" s="192"/>
      <c r="IL105" s="192"/>
      <c r="IM105" s="192"/>
      <c r="IN105" s="192"/>
      <c r="IO105" s="192"/>
      <c r="IP105" s="192"/>
      <c r="IQ105" s="192"/>
      <c r="IR105" s="192"/>
      <c r="IS105" s="192"/>
      <c r="IT105" s="192"/>
      <c r="IU105" s="192"/>
      <c r="IV105" s="192"/>
    </row>
    <row r="106" spans="1:256" ht="15" hidden="1">
      <c r="A106" s="853"/>
      <c r="B106" s="856"/>
      <c r="C106" s="177" t="s">
        <v>2</v>
      </c>
      <c r="D106" s="193">
        <f>D104+D105</f>
        <v>6178078</v>
      </c>
      <c r="E106" s="179">
        <f t="shared" ref="E106:P106" si="39">E104+E105</f>
        <v>6110078</v>
      </c>
      <c r="F106" s="179">
        <f t="shared" si="39"/>
        <v>6105078</v>
      </c>
      <c r="G106" s="179">
        <f t="shared" si="39"/>
        <v>5159009</v>
      </c>
      <c r="H106" s="179">
        <f t="shared" si="39"/>
        <v>946069</v>
      </c>
      <c r="I106" s="179">
        <f t="shared" si="39"/>
        <v>0</v>
      </c>
      <c r="J106" s="179">
        <f t="shared" si="39"/>
        <v>5000</v>
      </c>
      <c r="K106" s="179">
        <f t="shared" si="39"/>
        <v>0</v>
      </c>
      <c r="L106" s="179">
        <f t="shared" si="39"/>
        <v>0</v>
      </c>
      <c r="M106" s="179">
        <f t="shared" si="39"/>
        <v>68000</v>
      </c>
      <c r="N106" s="179">
        <f t="shared" si="39"/>
        <v>68000</v>
      </c>
      <c r="O106" s="179">
        <f t="shared" si="39"/>
        <v>0</v>
      </c>
      <c r="P106" s="179">
        <f t="shared" si="39"/>
        <v>0</v>
      </c>
      <c r="Q106" s="191"/>
      <c r="R106" s="191"/>
      <c r="S106" s="191"/>
      <c r="T106" s="191"/>
      <c r="U106" s="191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  <c r="GD106" s="192"/>
      <c r="GE106" s="192"/>
      <c r="GF106" s="192"/>
      <c r="GG106" s="192"/>
      <c r="GH106" s="192"/>
      <c r="GI106" s="192"/>
      <c r="GJ106" s="192"/>
      <c r="GK106" s="192"/>
      <c r="GL106" s="192"/>
      <c r="GM106" s="192"/>
      <c r="GN106" s="192"/>
      <c r="GO106" s="192"/>
      <c r="GP106" s="192"/>
      <c r="GQ106" s="192"/>
      <c r="GR106" s="192"/>
      <c r="GS106" s="192"/>
      <c r="GT106" s="192"/>
      <c r="GU106" s="192"/>
      <c r="GV106" s="192"/>
      <c r="GW106" s="192"/>
      <c r="GX106" s="192"/>
      <c r="GY106" s="192"/>
      <c r="GZ106" s="192"/>
      <c r="HA106" s="192"/>
      <c r="HB106" s="192"/>
      <c r="HC106" s="192"/>
      <c r="HD106" s="192"/>
      <c r="HE106" s="192"/>
      <c r="HF106" s="192"/>
      <c r="HG106" s="192"/>
      <c r="HH106" s="192"/>
      <c r="HI106" s="192"/>
      <c r="HJ106" s="192"/>
      <c r="HK106" s="192"/>
      <c r="HL106" s="192"/>
      <c r="HM106" s="192"/>
      <c r="HN106" s="192"/>
      <c r="HO106" s="192"/>
      <c r="HP106" s="192"/>
      <c r="HQ106" s="192"/>
      <c r="HR106" s="192"/>
      <c r="HS106" s="192"/>
      <c r="HT106" s="192"/>
      <c r="HU106" s="192"/>
      <c r="HV106" s="192"/>
      <c r="HW106" s="192"/>
      <c r="HX106" s="192"/>
      <c r="HY106" s="192"/>
      <c r="HZ106" s="192"/>
      <c r="IA106" s="192"/>
      <c r="IB106" s="192"/>
      <c r="IC106" s="192"/>
      <c r="ID106" s="192"/>
      <c r="IE106" s="192"/>
      <c r="IF106" s="192"/>
      <c r="IG106" s="192"/>
      <c r="IH106" s="192"/>
      <c r="II106" s="192"/>
      <c r="IJ106" s="192"/>
      <c r="IK106" s="192"/>
      <c r="IL106" s="192"/>
      <c r="IM106" s="192"/>
      <c r="IN106" s="192"/>
      <c r="IO106" s="192"/>
      <c r="IP106" s="192"/>
      <c r="IQ106" s="192"/>
      <c r="IR106" s="192"/>
      <c r="IS106" s="192"/>
      <c r="IT106" s="192"/>
      <c r="IU106" s="192"/>
      <c r="IV106" s="192"/>
    </row>
    <row r="107" spans="1:256" hidden="1">
      <c r="A107" s="839" t="s">
        <v>183</v>
      </c>
      <c r="B107" s="842" t="s">
        <v>184</v>
      </c>
      <c r="C107" s="182" t="s">
        <v>0</v>
      </c>
      <c r="D107" s="183">
        <f>E107+M107</f>
        <v>5653078</v>
      </c>
      <c r="E107" s="184">
        <f>F107+I107+J107+K107+L107</f>
        <v>5585078</v>
      </c>
      <c r="F107" s="184">
        <f>G107+H107</f>
        <v>5580078</v>
      </c>
      <c r="G107" s="184">
        <v>4872009</v>
      </c>
      <c r="H107" s="184">
        <v>708069</v>
      </c>
      <c r="I107" s="184">
        <v>0</v>
      </c>
      <c r="J107" s="184">
        <v>5000</v>
      </c>
      <c r="K107" s="184">
        <v>0</v>
      </c>
      <c r="L107" s="184">
        <v>0</v>
      </c>
      <c r="M107" s="184">
        <f>N107+P107</f>
        <v>68000</v>
      </c>
      <c r="N107" s="184">
        <v>68000</v>
      </c>
      <c r="O107" s="184">
        <v>0</v>
      </c>
      <c r="P107" s="184">
        <v>0</v>
      </c>
      <c r="Q107" s="185"/>
      <c r="R107" s="185"/>
      <c r="S107" s="185"/>
      <c r="T107" s="185"/>
      <c r="U107" s="185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86"/>
      <c r="CI107" s="186"/>
      <c r="CJ107" s="186"/>
      <c r="CK107" s="186"/>
      <c r="CL107" s="186"/>
      <c r="CM107" s="186"/>
      <c r="CN107" s="186"/>
      <c r="CO107" s="186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86"/>
      <c r="DU107" s="186"/>
      <c r="DV107" s="186"/>
      <c r="DW107" s="186"/>
      <c r="DX107" s="186"/>
      <c r="DY107" s="186"/>
      <c r="DZ107" s="186"/>
      <c r="EA107" s="186"/>
      <c r="EB107" s="186"/>
      <c r="EC107" s="186"/>
      <c r="ED107" s="186"/>
      <c r="EE107" s="186"/>
      <c r="EF107" s="186"/>
      <c r="EG107" s="186"/>
      <c r="EH107" s="186"/>
      <c r="EI107" s="186"/>
      <c r="EJ107" s="186"/>
      <c r="EK107" s="186"/>
      <c r="EL107" s="186"/>
      <c r="EM107" s="186"/>
      <c r="EN107" s="186"/>
      <c r="EO107" s="186"/>
      <c r="EP107" s="186"/>
      <c r="EQ107" s="186"/>
      <c r="ER107" s="186"/>
      <c r="ES107" s="186"/>
      <c r="ET107" s="186"/>
      <c r="EU107" s="186"/>
      <c r="EV107" s="186"/>
      <c r="EW107" s="186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86"/>
      <c r="FM107" s="186"/>
      <c r="FN107" s="186"/>
      <c r="FO107" s="186"/>
      <c r="FP107" s="186"/>
      <c r="FQ107" s="186"/>
      <c r="FR107" s="186"/>
      <c r="FS107" s="186"/>
      <c r="FT107" s="186"/>
      <c r="FU107" s="186"/>
      <c r="FV107" s="186"/>
      <c r="FW107" s="186"/>
      <c r="FX107" s="186"/>
      <c r="FY107" s="186"/>
      <c r="FZ107" s="186"/>
      <c r="GA107" s="186"/>
      <c r="GB107" s="186"/>
      <c r="GC107" s="186"/>
      <c r="GD107" s="186"/>
      <c r="GE107" s="186"/>
      <c r="GF107" s="186"/>
      <c r="GG107" s="186"/>
      <c r="GH107" s="186"/>
      <c r="GI107" s="186"/>
      <c r="GJ107" s="186"/>
      <c r="GK107" s="186"/>
      <c r="GL107" s="186"/>
      <c r="GM107" s="186"/>
      <c r="GN107" s="186"/>
      <c r="GO107" s="186"/>
      <c r="GP107" s="186"/>
      <c r="GQ107" s="186"/>
      <c r="GR107" s="186"/>
      <c r="GS107" s="186"/>
      <c r="GT107" s="186"/>
      <c r="GU107" s="186"/>
      <c r="GV107" s="186"/>
      <c r="GW107" s="186"/>
      <c r="GX107" s="186"/>
      <c r="GY107" s="186"/>
      <c r="GZ107" s="186"/>
      <c r="HA107" s="186"/>
      <c r="HB107" s="186"/>
      <c r="HC107" s="186"/>
      <c r="HD107" s="186"/>
      <c r="HE107" s="186"/>
      <c r="HF107" s="186"/>
      <c r="HG107" s="186"/>
      <c r="HH107" s="186"/>
      <c r="HI107" s="186"/>
      <c r="HJ107" s="186"/>
      <c r="HK107" s="186"/>
      <c r="HL107" s="186"/>
      <c r="HM107" s="186"/>
      <c r="HN107" s="186"/>
      <c r="HO107" s="186"/>
      <c r="HP107" s="186"/>
      <c r="HQ107" s="186"/>
      <c r="HR107" s="186"/>
      <c r="HS107" s="186"/>
      <c r="HT107" s="186"/>
      <c r="HU107" s="186"/>
      <c r="HV107" s="186"/>
      <c r="HW107" s="186"/>
      <c r="HX107" s="186"/>
      <c r="HY107" s="186"/>
      <c r="HZ107" s="186"/>
      <c r="IA107" s="186"/>
      <c r="IB107" s="186"/>
      <c r="IC107" s="186"/>
      <c r="ID107" s="186"/>
      <c r="IE107" s="186"/>
      <c r="IF107" s="186"/>
      <c r="IG107" s="186"/>
      <c r="IH107" s="186"/>
      <c r="II107" s="186"/>
      <c r="IJ107" s="186"/>
      <c r="IK107" s="186"/>
      <c r="IL107" s="186"/>
      <c r="IM107" s="186"/>
      <c r="IN107" s="186"/>
      <c r="IO107" s="186"/>
      <c r="IP107" s="186"/>
      <c r="IQ107" s="186"/>
      <c r="IR107" s="186"/>
      <c r="IS107" s="186"/>
      <c r="IT107" s="186"/>
      <c r="IU107" s="186"/>
      <c r="IV107" s="186"/>
    </row>
    <row r="108" spans="1:256" hidden="1">
      <c r="A108" s="840"/>
      <c r="B108" s="843"/>
      <c r="C108" s="182" t="s">
        <v>1</v>
      </c>
      <c r="D108" s="183">
        <f>E108+M108</f>
        <v>0</v>
      </c>
      <c r="E108" s="184">
        <f>F108+I108+J108+K108+L108</f>
        <v>0</v>
      </c>
      <c r="F108" s="184">
        <f>G108+H108</f>
        <v>0</v>
      </c>
      <c r="G108" s="184"/>
      <c r="H108" s="184"/>
      <c r="I108" s="184"/>
      <c r="J108" s="184"/>
      <c r="K108" s="184"/>
      <c r="L108" s="184"/>
      <c r="M108" s="184">
        <f>N108+P108</f>
        <v>0</v>
      </c>
      <c r="N108" s="184"/>
      <c r="O108" s="184"/>
      <c r="P108" s="184"/>
      <c r="Q108" s="185"/>
      <c r="R108" s="185"/>
      <c r="S108" s="185"/>
      <c r="T108" s="185"/>
      <c r="U108" s="185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86"/>
      <c r="CI108" s="186"/>
      <c r="CJ108" s="186"/>
      <c r="CK108" s="186"/>
      <c r="CL108" s="186"/>
      <c r="CM108" s="186"/>
      <c r="CN108" s="186"/>
      <c r="CO108" s="186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6"/>
      <c r="DX108" s="186"/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6"/>
      <c r="GD108" s="186"/>
      <c r="GE108" s="186"/>
      <c r="GF108" s="186"/>
      <c r="GG108" s="186"/>
      <c r="GH108" s="186"/>
      <c r="GI108" s="186"/>
      <c r="GJ108" s="186"/>
      <c r="GK108" s="186"/>
      <c r="GL108" s="186"/>
      <c r="GM108" s="186"/>
      <c r="GN108" s="186"/>
      <c r="GO108" s="186"/>
      <c r="GP108" s="186"/>
      <c r="GQ108" s="186"/>
      <c r="GR108" s="186"/>
      <c r="GS108" s="186"/>
      <c r="GT108" s="186"/>
      <c r="GU108" s="186"/>
      <c r="GV108" s="186"/>
      <c r="GW108" s="186"/>
      <c r="GX108" s="186"/>
      <c r="GY108" s="186"/>
      <c r="GZ108" s="186"/>
      <c r="HA108" s="186"/>
      <c r="HB108" s="186"/>
      <c r="HC108" s="186"/>
      <c r="HD108" s="186"/>
      <c r="HE108" s="186"/>
      <c r="HF108" s="186"/>
      <c r="HG108" s="186"/>
      <c r="HH108" s="186"/>
      <c r="HI108" s="186"/>
      <c r="HJ108" s="186"/>
      <c r="HK108" s="186"/>
      <c r="HL108" s="186"/>
      <c r="HM108" s="186"/>
      <c r="HN108" s="186"/>
      <c r="HO108" s="186"/>
      <c r="HP108" s="186"/>
      <c r="HQ108" s="186"/>
      <c r="HR108" s="186"/>
      <c r="HS108" s="186"/>
      <c r="HT108" s="186"/>
      <c r="HU108" s="186"/>
      <c r="HV108" s="186"/>
      <c r="HW108" s="186"/>
      <c r="HX108" s="186"/>
      <c r="HY108" s="186"/>
      <c r="HZ108" s="186"/>
      <c r="IA108" s="186"/>
      <c r="IB108" s="186"/>
      <c r="IC108" s="186"/>
      <c r="ID108" s="186"/>
      <c r="IE108" s="186"/>
      <c r="IF108" s="186"/>
      <c r="IG108" s="186"/>
      <c r="IH108" s="186"/>
      <c r="II108" s="186"/>
      <c r="IJ108" s="186"/>
      <c r="IK108" s="186"/>
      <c r="IL108" s="186"/>
      <c r="IM108" s="186"/>
      <c r="IN108" s="186"/>
      <c r="IO108" s="186"/>
      <c r="IP108" s="186"/>
      <c r="IQ108" s="186"/>
      <c r="IR108" s="186"/>
      <c r="IS108" s="186"/>
      <c r="IT108" s="186"/>
      <c r="IU108" s="186"/>
      <c r="IV108" s="186"/>
    </row>
    <row r="109" spans="1:256" hidden="1">
      <c r="A109" s="841"/>
      <c r="B109" s="844"/>
      <c r="C109" s="182" t="s">
        <v>2</v>
      </c>
      <c r="D109" s="183">
        <f>D107+D108</f>
        <v>5653078</v>
      </c>
      <c r="E109" s="184">
        <f t="shared" ref="E109:O109" si="40">E107+E108</f>
        <v>5585078</v>
      </c>
      <c r="F109" s="184">
        <f t="shared" si="40"/>
        <v>5580078</v>
      </c>
      <c r="G109" s="184">
        <f t="shared" si="40"/>
        <v>4872009</v>
      </c>
      <c r="H109" s="184">
        <f t="shared" si="40"/>
        <v>708069</v>
      </c>
      <c r="I109" s="184">
        <f t="shared" si="40"/>
        <v>0</v>
      </c>
      <c r="J109" s="184">
        <f t="shared" si="40"/>
        <v>5000</v>
      </c>
      <c r="K109" s="184">
        <f t="shared" si="40"/>
        <v>0</v>
      </c>
      <c r="L109" s="184">
        <f t="shared" si="40"/>
        <v>0</v>
      </c>
      <c r="M109" s="184">
        <f t="shared" si="40"/>
        <v>68000</v>
      </c>
      <c r="N109" s="184">
        <f t="shared" si="40"/>
        <v>68000</v>
      </c>
      <c r="O109" s="184">
        <f t="shared" si="40"/>
        <v>0</v>
      </c>
      <c r="P109" s="184">
        <f>P107+P108</f>
        <v>0</v>
      </c>
      <c r="Q109" s="185"/>
      <c r="R109" s="185"/>
      <c r="S109" s="185"/>
      <c r="T109" s="185"/>
      <c r="U109" s="185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86"/>
      <c r="DU109" s="186"/>
      <c r="DV109" s="186"/>
      <c r="DW109" s="186"/>
      <c r="DX109" s="186"/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6"/>
      <c r="EK109" s="186"/>
      <c r="EL109" s="186"/>
      <c r="EM109" s="186"/>
      <c r="EN109" s="186"/>
      <c r="EO109" s="186"/>
      <c r="EP109" s="186"/>
      <c r="EQ109" s="186"/>
      <c r="ER109" s="186"/>
      <c r="ES109" s="186"/>
      <c r="ET109" s="186"/>
      <c r="EU109" s="186"/>
      <c r="EV109" s="186"/>
      <c r="EW109" s="186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86"/>
      <c r="FM109" s="186"/>
      <c r="FN109" s="186"/>
      <c r="FO109" s="186"/>
      <c r="FP109" s="186"/>
      <c r="FQ109" s="186"/>
      <c r="FR109" s="186"/>
      <c r="FS109" s="186"/>
      <c r="FT109" s="186"/>
      <c r="FU109" s="186"/>
      <c r="FV109" s="186"/>
      <c r="FW109" s="186"/>
      <c r="FX109" s="186"/>
      <c r="FY109" s="186"/>
      <c r="FZ109" s="186"/>
      <c r="GA109" s="186"/>
      <c r="GB109" s="186"/>
      <c r="GC109" s="186"/>
      <c r="GD109" s="186"/>
      <c r="GE109" s="186"/>
      <c r="GF109" s="186"/>
      <c r="GG109" s="186"/>
      <c r="GH109" s="186"/>
      <c r="GI109" s="186"/>
      <c r="GJ109" s="186"/>
      <c r="GK109" s="186"/>
      <c r="GL109" s="186"/>
      <c r="GM109" s="186"/>
      <c r="GN109" s="186"/>
      <c r="GO109" s="186"/>
      <c r="GP109" s="186"/>
      <c r="GQ109" s="186"/>
      <c r="GR109" s="186"/>
      <c r="GS109" s="186"/>
      <c r="GT109" s="186"/>
      <c r="GU109" s="186"/>
      <c r="GV109" s="186"/>
      <c r="GW109" s="186"/>
      <c r="GX109" s="186"/>
      <c r="GY109" s="186"/>
      <c r="GZ109" s="186"/>
      <c r="HA109" s="186"/>
      <c r="HB109" s="186"/>
      <c r="HC109" s="186"/>
      <c r="HD109" s="186"/>
      <c r="HE109" s="186"/>
      <c r="HF109" s="186"/>
      <c r="HG109" s="186"/>
      <c r="HH109" s="186"/>
      <c r="HI109" s="186"/>
      <c r="HJ109" s="186"/>
      <c r="HK109" s="186"/>
      <c r="HL109" s="186"/>
      <c r="HM109" s="186"/>
      <c r="HN109" s="186"/>
      <c r="HO109" s="186"/>
      <c r="HP109" s="186"/>
      <c r="HQ109" s="186"/>
      <c r="HR109" s="186"/>
      <c r="HS109" s="186"/>
      <c r="HT109" s="186"/>
      <c r="HU109" s="186"/>
      <c r="HV109" s="186"/>
      <c r="HW109" s="186"/>
      <c r="HX109" s="186"/>
      <c r="HY109" s="186"/>
      <c r="HZ109" s="186"/>
      <c r="IA109" s="186"/>
      <c r="IB109" s="186"/>
      <c r="IC109" s="186"/>
      <c r="ID109" s="186"/>
      <c r="IE109" s="186"/>
      <c r="IF109" s="186"/>
      <c r="IG109" s="186"/>
      <c r="IH109" s="186"/>
      <c r="II109" s="186"/>
      <c r="IJ109" s="186"/>
      <c r="IK109" s="186"/>
      <c r="IL109" s="186"/>
      <c r="IM109" s="186"/>
      <c r="IN109" s="186"/>
      <c r="IO109" s="186"/>
      <c r="IP109" s="186"/>
      <c r="IQ109" s="186"/>
      <c r="IR109" s="186"/>
      <c r="IS109" s="186"/>
      <c r="IT109" s="186"/>
      <c r="IU109" s="186"/>
      <c r="IV109" s="186"/>
    </row>
    <row r="110" spans="1:256" hidden="1">
      <c r="A110" s="839" t="s">
        <v>185</v>
      </c>
      <c r="B110" s="842" t="s">
        <v>186</v>
      </c>
      <c r="C110" s="182" t="s">
        <v>0</v>
      </c>
      <c r="D110" s="183">
        <f>E110+M110</f>
        <v>15000</v>
      </c>
      <c r="E110" s="184">
        <f>F110+I110+J110+K110+L110</f>
        <v>15000</v>
      </c>
      <c r="F110" s="184">
        <f>G110+H110</f>
        <v>15000</v>
      </c>
      <c r="G110" s="184">
        <v>0</v>
      </c>
      <c r="H110" s="184">
        <v>15000</v>
      </c>
      <c r="I110" s="184">
        <v>0</v>
      </c>
      <c r="J110" s="184">
        <v>0</v>
      </c>
      <c r="K110" s="184">
        <v>0</v>
      </c>
      <c r="L110" s="184">
        <v>0</v>
      </c>
      <c r="M110" s="184">
        <f>N110+P110</f>
        <v>0</v>
      </c>
      <c r="N110" s="184">
        <v>0</v>
      </c>
      <c r="O110" s="184">
        <v>0</v>
      </c>
      <c r="P110" s="184">
        <v>0</v>
      </c>
      <c r="Q110" s="185"/>
      <c r="R110" s="185"/>
      <c r="S110" s="185"/>
      <c r="T110" s="185"/>
      <c r="U110" s="185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86"/>
      <c r="CI110" s="186"/>
      <c r="CJ110" s="186"/>
      <c r="CK110" s="186"/>
      <c r="CL110" s="186"/>
      <c r="CM110" s="186"/>
      <c r="CN110" s="186"/>
      <c r="CO110" s="186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86"/>
      <c r="DU110" s="186"/>
      <c r="DV110" s="186"/>
      <c r="DW110" s="186"/>
      <c r="DX110" s="186"/>
      <c r="DY110" s="186"/>
      <c r="DZ110" s="186"/>
      <c r="EA110" s="186"/>
      <c r="EB110" s="186"/>
      <c r="EC110" s="186"/>
      <c r="ED110" s="186"/>
      <c r="EE110" s="186"/>
      <c r="EF110" s="186"/>
      <c r="EG110" s="186"/>
      <c r="EH110" s="186"/>
      <c r="EI110" s="186"/>
      <c r="EJ110" s="186"/>
      <c r="EK110" s="186"/>
      <c r="EL110" s="186"/>
      <c r="EM110" s="186"/>
      <c r="EN110" s="186"/>
      <c r="EO110" s="186"/>
      <c r="EP110" s="186"/>
      <c r="EQ110" s="186"/>
      <c r="ER110" s="186"/>
      <c r="ES110" s="186"/>
      <c r="ET110" s="186"/>
      <c r="EU110" s="186"/>
      <c r="EV110" s="186"/>
      <c r="EW110" s="186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6"/>
      <c r="FK110" s="186"/>
      <c r="FL110" s="186"/>
      <c r="FM110" s="186"/>
      <c r="FN110" s="186"/>
      <c r="FO110" s="186"/>
      <c r="FP110" s="186"/>
      <c r="FQ110" s="186"/>
      <c r="FR110" s="186"/>
      <c r="FS110" s="186"/>
      <c r="FT110" s="186"/>
      <c r="FU110" s="186"/>
      <c r="FV110" s="186"/>
      <c r="FW110" s="186"/>
      <c r="FX110" s="186"/>
      <c r="FY110" s="186"/>
      <c r="FZ110" s="186"/>
      <c r="GA110" s="186"/>
      <c r="GB110" s="186"/>
      <c r="GC110" s="186"/>
      <c r="GD110" s="186"/>
      <c r="GE110" s="186"/>
      <c r="GF110" s="186"/>
      <c r="GG110" s="186"/>
      <c r="GH110" s="186"/>
      <c r="GI110" s="186"/>
      <c r="GJ110" s="186"/>
      <c r="GK110" s="186"/>
      <c r="GL110" s="186"/>
      <c r="GM110" s="186"/>
      <c r="GN110" s="186"/>
      <c r="GO110" s="186"/>
      <c r="GP110" s="186"/>
      <c r="GQ110" s="186"/>
      <c r="GR110" s="186"/>
      <c r="GS110" s="186"/>
      <c r="GT110" s="186"/>
      <c r="GU110" s="186"/>
      <c r="GV110" s="186"/>
      <c r="GW110" s="186"/>
      <c r="GX110" s="186"/>
      <c r="GY110" s="186"/>
      <c r="GZ110" s="186"/>
      <c r="HA110" s="186"/>
      <c r="HB110" s="186"/>
      <c r="HC110" s="186"/>
      <c r="HD110" s="186"/>
      <c r="HE110" s="186"/>
      <c r="HF110" s="186"/>
      <c r="HG110" s="186"/>
      <c r="HH110" s="186"/>
      <c r="HI110" s="186"/>
      <c r="HJ110" s="186"/>
      <c r="HK110" s="186"/>
      <c r="HL110" s="186"/>
      <c r="HM110" s="186"/>
      <c r="HN110" s="186"/>
      <c r="HO110" s="186"/>
      <c r="HP110" s="186"/>
      <c r="HQ110" s="186"/>
      <c r="HR110" s="186"/>
      <c r="HS110" s="186"/>
      <c r="HT110" s="186"/>
      <c r="HU110" s="186"/>
      <c r="HV110" s="186"/>
      <c r="HW110" s="186"/>
      <c r="HX110" s="186"/>
      <c r="HY110" s="186"/>
      <c r="HZ110" s="186"/>
      <c r="IA110" s="186"/>
      <c r="IB110" s="186"/>
      <c r="IC110" s="186"/>
      <c r="ID110" s="186"/>
      <c r="IE110" s="186"/>
      <c r="IF110" s="186"/>
      <c r="IG110" s="186"/>
      <c r="IH110" s="186"/>
      <c r="II110" s="186"/>
      <c r="IJ110" s="186"/>
      <c r="IK110" s="186"/>
      <c r="IL110" s="186"/>
      <c r="IM110" s="186"/>
      <c r="IN110" s="186"/>
      <c r="IO110" s="186"/>
      <c r="IP110" s="186"/>
      <c r="IQ110" s="186"/>
      <c r="IR110" s="186"/>
      <c r="IS110" s="186"/>
      <c r="IT110" s="186"/>
      <c r="IU110" s="186"/>
      <c r="IV110" s="186"/>
    </row>
    <row r="111" spans="1:256" hidden="1">
      <c r="A111" s="840"/>
      <c r="B111" s="843"/>
      <c r="C111" s="182" t="s">
        <v>1</v>
      </c>
      <c r="D111" s="183">
        <f>E111+M111</f>
        <v>0</v>
      </c>
      <c r="E111" s="184">
        <f>F111+I111+J111+K111+L111</f>
        <v>0</v>
      </c>
      <c r="F111" s="184">
        <f>G111+H111</f>
        <v>0</v>
      </c>
      <c r="G111" s="184"/>
      <c r="H111" s="184"/>
      <c r="I111" s="184"/>
      <c r="J111" s="184"/>
      <c r="K111" s="184"/>
      <c r="L111" s="184"/>
      <c r="M111" s="184">
        <f>N111+P111</f>
        <v>0</v>
      </c>
      <c r="N111" s="184"/>
      <c r="O111" s="184"/>
      <c r="P111" s="184"/>
      <c r="Q111" s="185"/>
      <c r="R111" s="185"/>
      <c r="S111" s="185"/>
      <c r="T111" s="185"/>
      <c r="U111" s="185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86"/>
      <c r="CI111" s="186"/>
      <c r="CJ111" s="186"/>
      <c r="CK111" s="186"/>
      <c r="CL111" s="186"/>
      <c r="CM111" s="186"/>
      <c r="CN111" s="186"/>
      <c r="CO111" s="186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6"/>
      <c r="EN111" s="186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6"/>
      <c r="FK111" s="186"/>
      <c r="FL111" s="186"/>
      <c r="FM111" s="186"/>
      <c r="FN111" s="186"/>
      <c r="FO111" s="186"/>
      <c r="FP111" s="186"/>
      <c r="FQ111" s="186"/>
      <c r="FR111" s="186"/>
      <c r="FS111" s="186"/>
      <c r="FT111" s="186"/>
      <c r="FU111" s="186"/>
      <c r="FV111" s="186"/>
      <c r="FW111" s="186"/>
      <c r="FX111" s="186"/>
      <c r="FY111" s="186"/>
      <c r="FZ111" s="186"/>
      <c r="GA111" s="186"/>
      <c r="GB111" s="186"/>
      <c r="GC111" s="186"/>
      <c r="GD111" s="186"/>
      <c r="GE111" s="186"/>
      <c r="GF111" s="186"/>
      <c r="GG111" s="186"/>
      <c r="GH111" s="186"/>
      <c r="GI111" s="186"/>
      <c r="GJ111" s="186"/>
      <c r="GK111" s="186"/>
      <c r="GL111" s="186"/>
      <c r="GM111" s="186"/>
      <c r="GN111" s="186"/>
      <c r="GO111" s="186"/>
      <c r="GP111" s="186"/>
      <c r="GQ111" s="186"/>
      <c r="GR111" s="186"/>
      <c r="GS111" s="186"/>
      <c r="GT111" s="186"/>
      <c r="GU111" s="186"/>
      <c r="GV111" s="186"/>
      <c r="GW111" s="186"/>
      <c r="GX111" s="186"/>
      <c r="GY111" s="186"/>
      <c r="GZ111" s="186"/>
      <c r="HA111" s="186"/>
      <c r="HB111" s="186"/>
      <c r="HC111" s="186"/>
      <c r="HD111" s="186"/>
      <c r="HE111" s="186"/>
      <c r="HF111" s="186"/>
      <c r="HG111" s="186"/>
      <c r="HH111" s="186"/>
      <c r="HI111" s="186"/>
      <c r="HJ111" s="186"/>
      <c r="HK111" s="186"/>
      <c r="HL111" s="186"/>
      <c r="HM111" s="186"/>
      <c r="HN111" s="186"/>
      <c r="HO111" s="186"/>
      <c r="HP111" s="186"/>
      <c r="HQ111" s="186"/>
      <c r="HR111" s="186"/>
      <c r="HS111" s="186"/>
      <c r="HT111" s="186"/>
      <c r="HU111" s="186"/>
      <c r="HV111" s="186"/>
      <c r="HW111" s="186"/>
      <c r="HX111" s="186"/>
      <c r="HY111" s="186"/>
      <c r="HZ111" s="186"/>
      <c r="IA111" s="186"/>
      <c r="IB111" s="186"/>
      <c r="IC111" s="186"/>
      <c r="ID111" s="186"/>
      <c r="IE111" s="186"/>
      <c r="IF111" s="186"/>
      <c r="IG111" s="186"/>
      <c r="IH111" s="186"/>
      <c r="II111" s="186"/>
      <c r="IJ111" s="186"/>
      <c r="IK111" s="186"/>
      <c r="IL111" s="186"/>
      <c r="IM111" s="186"/>
      <c r="IN111" s="186"/>
      <c r="IO111" s="186"/>
      <c r="IP111" s="186"/>
      <c r="IQ111" s="186"/>
      <c r="IR111" s="186"/>
      <c r="IS111" s="186"/>
      <c r="IT111" s="186"/>
      <c r="IU111" s="186"/>
      <c r="IV111" s="186"/>
    </row>
    <row r="112" spans="1:256" hidden="1">
      <c r="A112" s="841"/>
      <c r="B112" s="844"/>
      <c r="C112" s="182" t="s">
        <v>2</v>
      </c>
      <c r="D112" s="183">
        <f>D110+D111</f>
        <v>15000</v>
      </c>
      <c r="E112" s="184">
        <f t="shared" ref="E112:P112" si="41">E110+E111</f>
        <v>15000</v>
      </c>
      <c r="F112" s="184">
        <f t="shared" si="41"/>
        <v>15000</v>
      </c>
      <c r="G112" s="184">
        <f t="shared" si="41"/>
        <v>0</v>
      </c>
      <c r="H112" s="184">
        <f t="shared" si="41"/>
        <v>15000</v>
      </c>
      <c r="I112" s="184">
        <f t="shared" si="41"/>
        <v>0</v>
      </c>
      <c r="J112" s="184">
        <f t="shared" si="41"/>
        <v>0</v>
      </c>
      <c r="K112" s="184">
        <f t="shared" si="41"/>
        <v>0</v>
      </c>
      <c r="L112" s="184">
        <f t="shared" si="41"/>
        <v>0</v>
      </c>
      <c r="M112" s="184">
        <f t="shared" si="41"/>
        <v>0</v>
      </c>
      <c r="N112" s="184">
        <f t="shared" si="41"/>
        <v>0</v>
      </c>
      <c r="O112" s="184">
        <f t="shared" si="41"/>
        <v>0</v>
      </c>
      <c r="P112" s="184">
        <f t="shared" si="41"/>
        <v>0</v>
      </c>
      <c r="Q112" s="185"/>
      <c r="R112" s="185"/>
      <c r="S112" s="185"/>
      <c r="T112" s="185"/>
      <c r="U112" s="185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86"/>
      <c r="CI112" s="186"/>
      <c r="CJ112" s="186"/>
      <c r="CK112" s="186"/>
      <c r="CL112" s="186"/>
      <c r="CM112" s="186"/>
      <c r="CN112" s="186"/>
      <c r="CO112" s="186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6"/>
      <c r="EN112" s="186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86"/>
      <c r="FM112" s="186"/>
      <c r="FN112" s="186"/>
      <c r="FO112" s="186"/>
      <c r="FP112" s="186"/>
      <c r="FQ112" s="186"/>
      <c r="FR112" s="186"/>
      <c r="FS112" s="186"/>
      <c r="FT112" s="186"/>
      <c r="FU112" s="186"/>
      <c r="FV112" s="186"/>
      <c r="FW112" s="186"/>
      <c r="FX112" s="186"/>
      <c r="FY112" s="186"/>
      <c r="FZ112" s="186"/>
      <c r="GA112" s="186"/>
      <c r="GB112" s="186"/>
      <c r="GC112" s="186"/>
      <c r="GD112" s="186"/>
      <c r="GE112" s="186"/>
      <c r="GF112" s="186"/>
      <c r="GG112" s="186"/>
      <c r="GH112" s="186"/>
      <c r="GI112" s="186"/>
      <c r="GJ112" s="186"/>
      <c r="GK112" s="186"/>
      <c r="GL112" s="186"/>
      <c r="GM112" s="186"/>
      <c r="GN112" s="186"/>
      <c r="GO112" s="186"/>
      <c r="GP112" s="186"/>
      <c r="GQ112" s="186"/>
      <c r="GR112" s="186"/>
      <c r="GS112" s="186"/>
      <c r="GT112" s="186"/>
      <c r="GU112" s="186"/>
      <c r="GV112" s="186"/>
      <c r="GW112" s="186"/>
      <c r="GX112" s="186"/>
      <c r="GY112" s="186"/>
      <c r="GZ112" s="186"/>
      <c r="HA112" s="186"/>
      <c r="HB112" s="186"/>
      <c r="HC112" s="186"/>
      <c r="HD112" s="186"/>
      <c r="HE112" s="186"/>
      <c r="HF112" s="186"/>
      <c r="HG112" s="186"/>
      <c r="HH112" s="186"/>
      <c r="HI112" s="186"/>
      <c r="HJ112" s="186"/>
      <c r="HK112" s="186"/>
      <c r="HL112" s="186"/>
      <c r="HM112" s="186"/>
      <c r="HN112" s="186"/>
      <c r="HO112" s="186"/>
      <c r="HP112" s="186"/>
      <c r="HQ112" s="186"/>
      <c r="HR112" s="186"/>
      <c r="HS112" s="186"/>
      <c r="HT112" s="186"/>
      <c r="HU112" s="186"/>
      <c r="HV112" s="186"/>
      <c r="HW112" s="186"/>
      <c r="HX112" s="186"/>
      <c r="HY112" s="186"/>
      <c r="HZ112" s="186"/>
      <c r="IA112" s="186"/>
      <c r="IB112" s="186"/>
      <c r="IC112" s="186"/>
      <c r="ID112" s="186"/>
      <c r="IE112" s="186"/>
      <c r="IF112" s="186"/>
      <c r="IG112" s="186"/>
      <c r="IH112" s="186"/>
      <c r="II112" s="186"/>
      <c r="IJ112" s="186"/>
      <c r="IK112" s="186"/>
      <c r="IL112" s="186"/>
      <c r="IM112" s="186"/>
      <c r="IN112" s="186"/>
      <c r="IO112" s="186"/>
      <c r="IP112" s="186"/>
      <c r="IQ112" s="186"/>
      <c r="IR112" s="186"/>
      <c r="IS112" s="186"/>
      <c r="IT112" s="186"/>
      <c r="IU112" s="186"/>
      <c r="IV112" s="186"/>
    </row>
    <row r="113" spans="1:256" hidden="1">
      <c r="A113" s="839" t="s">
        <v>187</v>
      </c>
      <c r="B113" s="842" t="s">
        <v>188</v>
      </c>
      <c r="C113" s="182" t="s">
        <v>0</v>
      </c>
      <c r="D113" s="183">
        <f>E113+M113</f>
        <v>287000</v>
      </c>
      <c r="E113" s="184">
        <f>F113+I113+J113+K113+L113</f>
        <v>287000</v>
      </c>
      <c r="F113" s="184">
        <f>G113+H113</f>
        <v>287000</v>
      </c>
      <c r="G113" s="184">
        <v>287000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f>N113+P113</f>
        <v>0</v>
      </c>
      <c r="N113" s="184">
        <v>0</v>
      </c>
      <c r="O113" s="184">
        <v>0</v>
      </c>
      <c r="P113" s="184">
        <v>0</v>
      </c>
      <c r="Q113" s="185"/>
      <c r="R113" s="185"/>
      <c r="S113" s="185"/>
      <c r="T113" s="185"/>
      <c r="U113" s="185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  <c r="EI113" s="186"/>
      <c r="EJ113" s="186"/>
      <c r="EK113" s="186"/>
      <c r="EL113" s="186"/>
      <c r="EM113" s="186"/>
      <c r="EN113" s="186"/>
      <c r="EO113" s="186"/>
      <c r="EP113" s="186"/>
      <c r="EQ113" s="186"/>
      <c r="ER113" s="186"/>
      <c r="ES113" s="186"/>
      <c r="ET113" s="186"/>
      <c r="EU113" s="186"/>
      <c r="EV113" s="186"/>
      <c r="EW113" s="186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86"/>
      <c r="FK113" s="186"/>
      <c r="FL113" s="186"/>
      <c r="FM113" s="186"/>
      <c r="FN113" s="186"/>
      <c r="FO113" s="186"/>
      <c r="FP113" s="186"/>
      <c r="FQ113" s="186"/>
      <c r="FR113" s="186"/>
      <c r="FS113" s="186"/>
      <c r="FT113" s="186"/>
      <c r="FU113" s="186"/>
      <c r="FV113" s="186"/>
      <c r="FW113" s="186"/>
      <c r="FX113" s="186"/>
      <c r="FY113" s="186"/>
      <c r="FZ113" s="186"/>
      <c r="GA113" s="186"/>
      <c r="GB113" s="186"/>
      <c r="GC113" s="186"/>
      <c r="GD113" s="186"/>
      <c r="GE113" s="186"/>
      <c r="GF113" s="186"/>
      <c r="GG113" s="186"/>
      <c r="GH113" s="186"/>
      <c r="GI113" s="186"/>
      <c r="GJ113" s="186"/>
      <c r="GK113" s="186"/>
      <c r="GL113" s="186"/>
      <c r="GM113" s="186"/>
      <c r="GN113" s="186"/>
      <c r="GO113" s="186"/>
      <c r="GP113" s="186"/>
      <c r="GQ113" s="186"/>
      <c r="GR113" s="186"/>
      <c r="GS113" s="186"/>
      <c r="GT113" s="186"/>
      <c r="GU113" s="186"/>
      <c r="GV113" s="186"/>
      <c r="GW113" s="186"/>
      <c r="GX113" s="186"/>
      <c r="GY113" s="186"/>
      <c r="GZ113" s="186"/>
      <c r="HA113" s="186"/>
      <c r="HB113" s="186"/>
      <c r="HC113" s="186"/>
      <c r="HD113" s="186"/>
      <c r="HE113" s="186"/>
      <c r="HF113" s="186"/>
      <c r="HG113" s="186"/>
      <c r="HH113" s="186"/>
      <c r="HI113" s="186"/>
      <c r="HJ113" s="186"/>
      <c r="HK113" s="186"/>
      <c r="HL113" s="186"/>
      <c r="HM113" s="186"/>
      <c r="HN113" s="186"/>
      <c r="HO113" s="186"/>
      <c r="HP113" s="186"/>
      <c r="HQ113" s="186"/>
      <c r="HR113" s="186"/>
      <c r="HS113" s="186"/>
      <c r="HT113" s="186"/>
      <c r="HU113" s="186"/>
      <c r="HV113" s="186"/>
      <c r="HW113" s="186"/>
      <c r="HX113" s="186"/>
      <c r="HY113" s="186"/>
      <c r="HZ113" s="186"/>
      <c r="IA113" s="186"/>
      <c r="IB113" s="186"/>
      <c r="IC113" s="186"/>
      <c r="ID113" s="186"/>
      <c r="IE113" s="186"/>
      <c r="IF113" s="186"/>
      <c r="IG113" s="186"/>
      <c r="IH113" s="186"/>
      <c r="II113" s="186"/>
      <c r="IJ113" s="186"/>
      <c r="IK113" s="186"/>
      <c r="IL113" s="186"/>
      <c r="IM113" s="186"/>
      <c r="IN113" s="186"/>
      <c r="IO113" s="186"/>
      <c r="IP113" s="186"/>
      <c r="IQ113" s="186"/>
      <c r="IR113" s="186"/>
      <c r="IS113" s="186"/>
      <c r="IT113" s="186"/>
      <c r="IU113" s="186"/>
      <c r="IV113" s="186"/>
    </row>
    <row r="114" spans="1:256" hidden="1">
      <c r="A114" s="840"/>
      <c r="B114" s="843"/>
      <c r="C114" s="182" t="s">
        <v>1</v>
      </c>
      <c r="D114" s="183">
        <f>E114+M114</f>
        <v>0</v>
      </c>
      <c r="E114" s="184">
        <f>F114+I114+J114+K114+L114</f>
        <v>0</v>
      </c>
      <c r="F114" s="184">
        <f>G114+H114</f>
        <v>0</v>
      </c>
      <c r="G114" s="184"/>
      <c r="H114" s="184"/>
      <c r="I114" s="184"/>
      <c r="J114" s="184"/>
      <c r="K114" s="184"/>
      <c r="L114" s="184"/>
      <c r="M114" s="184">
        <f>N114+P114</f>
        <v>0</v>
      </c>
      <c r="N114" s="184"/>
      <c r="O114" s="184"/>
      <c r="P114" s="184"/>
      <c r="Q114" s="185"/>
      <c r="R114" s="185"/>
      <c r="S114" s="185"/>
      <c r="T114" s="185"/>
      <c r="U114" s="185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6"/>
      <c r="DU114" s="186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6"/>
      <c r="EK114" s="186"/>
      <c r="EL114" s="186"/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6"/>
      <c r="EX114" s="186"/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186"/>
      <c r="FK114" s="186"/>
      <c r="FL114" s="186"/>
      <c r="FM114" s="186"/>
      <c r="FN114" s="186"/>
      <c r="FO114" s="186"/>
      <c r="FP114" s="186"/>
      <c r="FQ114" s="186"/>
      <c r="FR114" s="186"/>
      <c r="FS114" s="186"/>
      <c r="FT114" s="186"/>
      <c r="FU114" s="186"/>
      <c r="FV114" s="186"/>
      <c r="FW114" s="186"/>
      <c r="FX114" s="186"/>
      <c r="FY114" s="186"/>
      <c r="FZ114" s="186"/>
      <c r="GA114" s="186"/>
      <c r="GB114" s="186"/>
      <c r="GC114" s="186"/>
      <c r="GD114" s="186"/>
      <c r="GE114" s="186"/>
      <c r="GF114" s="186"/>
      <c r="GG114" s="186"/>
      <c r="GH114" s="186"/>
      <c r="GI114" s="186"/>
      <c r="GJ114" s="186"/>
      <c r="GK114" s="186"/>
      <c r="GL114" s="186"/>
      <c r="GM114" s="186"/>
      <c r="GN114" s="186"/>
      <c r="GO114" s="186"/>
      <c r="GP114" s="186"/>
      <c r="GQ114" s="186"/>
      <c r="GR114" s="186"/>
      <c r="GS114" s="186"/>
      <c r="GT114" s="186"/>
      <c r="GU114" s="186"/>
      <c r="GV114" s="186"/>
      <c r="GW114" s="186"/>
      <c r="GX114" s="186"/>
      <c r="GY114" s="186"/>
      <c r="GZ114" s="186"/>
      <c r="HA114" s="186"/>
      <c r="HB114" s="186"/>
      <c r="HC114" s="186"/>
      <c r="HD114" s="186"/>
      <c r="HE114" s="186"/>
      <c r="HF114" s="186"/>
      <c r="HG114" s="186"/>
      <c r="HH114" s="186"/>
      <c r="HI114" s="186"/>
      <c r="HJ114" s="186"/>
      <c r="HK114" s="186"/>
      <c r="HL114" s="186"/>
      <c r="HM114" s="186"/>
      <c r="HN114" s="186"/>
      <c r="HO114" s="186"/>
      <c r="HP114" s="186"/>
      <c r="HQ114" s="186"/>
      <c r="HR114" s="186"/>
      <c r="HS114" s="186"/>
      <c r="HT114" s="186"/>
      <c r="HU114" s="186"/>
      <c r="HV114" s="186"/>
      <c r="HW114" s="186"/>
      <c r="HX114" s="186"/>
      <c r="HY114" s="186"/>
      <c r="HZ114" s="186"/>
      <c r="IA114" s="186"/>
      <c r="IB114" s="186"/>
      <c r="IC114" s="186"/>
      <c r="ID114" s="186"/>
      <c r="IE114" s="186"/>
      <c r="IF114" s="186"/>
      <c r="IG114" s="186"/>
      <c r="IH114" s="186"/>
      <c r="II114" s="186"/>
      <c r="IJ114" s="186"/>
      <c r="IK114" s="186"/>
      <c r="IL114" s="186"/>
      <c r="IM114" s="186"/>
      <c r="IN114" s="186"/>
      <c r="IO114" s="186"/>
      <c r="IP114" s="186"/>
      <c r="IQ114" s="186"/>
      <c r="IR114" s="186"/>
      <c r="IS114" s="186"/>
      <c r="IT114" s="186"/>
      <c r="IU114" s="186"/>
      <c r="IV114" s="186"/>
    </row>
    <row r="115" spans="1:256" hidden="1">
      <c r="A115" s="841"/>
      <c r="B115" s="844"/>
      <c r="C115" s="182" t="s">
        <v>2</v>
      </c>
      <c r="D115" s="183">
        <f>D113+D114</f>
        <v>287000</v>
      </c>
      <c r="E115" s="184">
        <f t="shared" ref="E115:P115" si="42">E113+E114</f>
        <v>287000</v>
      </c>
      <c r="F115" s="184">
        <f t="shared" si="42"/>
        <v>287000</v>
      </c>
      <c r="G115" s="184">
        <f t="shared" si="42"/>
        <v>287000</v>
      </c>
      <c r="H115" s="184">
        <f t="shared" si="42"/>
        <v>0</v>
      </c>
      <c r="I115" s="184">
        <f t="shared" si="42"/>
        <v>0</v>
      </c>
      <c r="J115" s="184">
        <f t="shared" si="42"/>
        <v>0</v>
      </c>
      <c r="K115" s="184">
        <f t="shared" si="42"/>
        <v>0</v>
      </c>
      <c r="L115" s="184">
        <f t="shared" si="42"/>
        <v>0</v>
      </c>
      <c r="M115" s="184">
        <f t="shared" si="42"/>
        <v>0</v>
      </c>
      <c r="N115" s="184">
        <f t="shared" si="42"/>
        <v>0</v>
      </c>
      <c r="O115" s="184">
        <f t="shared" si="42"/>
        <v>0</v>
      </c>
      <c r="P115" s="184">
        <f t="shared" si="42"/>
        <v>0</v>
      </c>
      <c r="Q115" s="185"/>
      <c r="R115" s="185"/>
      <c r="S115" s="185"/>
      <c r="T115" s="185"/>
      <c r="U115" s="185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86"/>
      <c r="CI115" s="186"/>
      <c r="CJ115" s="186"/>
      <c r="CK115" s="186"/>
      <c r="CL115" s="186"/>
      <c r="CM115" s="186"/>
      <c r="CN115" s="186"/>
      <c r="CO115" s="186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86"/>
      <c r="FM115" s="186"/>
      <c r="FN115" s="186"/>
      <c r="FO115" s="186"/>
      <c r="FP115" s="186"/>
      <c r="FQ115" s="186"/>
      <c r="FR115" s="186"/>
      <c r="FS115" s="186"/>
      <c r="FT115" s="186"/>
      <c r="FU115" s="186"/>
      <c r="FV115" s="186"/>
      <c r="FW115" s="186"/>
      <c r="FX115" s="186"/>
      <c r="FY115" s="186"/>
      <c r="FZ115" s="186"/>
      <c r="GA115" s="186"/>
      <c r="GB115" s="186"/>
      <c r="GC115" s="186"/>
      <c r="GD115" s="186"/>
      <c r="GE115" s="186"/>
      <c r="GF115" s="186"/>
      <c r="GG115" s="186"/>
      <c r="GH115" s="186"/>
      <c r="GI115" s="186"/>
      <c r="GJ115" s="186"/>
      <c r="GK115" s="186"/>
      <c r="GL115" s="186"/>
      <c r="GM115" s="186"/>
      <c r="GN115" s="186"/>
      <c r="GO115" s="186"/>
      <c r="GP115" s="186"/>
      <c r="GQ115" s="186"/>
      <c r="GR115" s="186"/>
      <c r="GS115" s="186"/>
      <c r="GT115" s="186"/>
      <c r="GU115" s="186"/>
      <c r="GV115" s="186"/>
      <c r="GW115" s="186"/>
      <c r="GX115" s="186"/>
      <c r="GY115" s="186"/>
      <c r="GZ115" s="186"/>
      <c r="HA115" s="186"/>
      <c r="HB115" s="186"/>
      <c r="HC115" s="186"/>
      <c r="HD115" s="186"/>
      <c r="HE115" s="186"/>
      <c r="HF115" s="186"/>
      <c r="HG115" s="186"/>
      <c r="HH115" s="186"/>
      <c r="HI115" s="186"/>
      <c r="HJ115" s="186"/>
      <c r="HK115" s="186"/>
      <c r="HL115" s="186"/>
      <c r="HM115" s="186"/>
      <c r="HN115" s="186"/>
      <c r="HO115" s="186"/>
      <c r="HP115" s="186"/>
      <c r="HQ115" s="186"/>
      <c r="HR115" s="186"/>
      <c r="HS115" s="186"/>
      <c r="HT115" s="186"/>
      <c r="HU115" s="186"/>
      <c r="HV115" s="186"/>
      <c r="HW115" s="186"/>
      <c r="HX115" s="186"/>
      <c r="HY115" s="186"/>
      <c r="HZ115" s="186"/>
      <c r="IA115" s="186"/>
      <c r="IB115" s="186"/>
      <c r="IC115" s="186"/>
      <c r="ID115" s="186"/>
      <c r="IE115" s="186"/>
      <c r="IF115" s="186"/>
      <c r="IG115" s="186"/>
      <c r="IH115" s="186"/>
      <c r="II115" s="186"/>
      <c r="IJ115" s="186"/>
      <c r="IK115" s="186"/>
      <c r="IL115" s="186"/>
      <c r="IM115" s="186"/>
      <c r="IN115" s="186"/>
      <c r="IO115" s="186"/>
      <c r="IP115" s="186"/>
      <c r="IQ115" s="186"/>
      <c r="IR115" s="186"/>
      <c r="IS115" s="186"/>
      <c r="IT115" s="186"/>
      <c r="IU115" s="186"/>
      <c r="IV115" s="186"/>
    </row>
    <row r="116" spans="1:256" hidden="1">
      <c r="A116" s="839" t="s">
        <v>189</v>
      </c>
      <c r="B116" s="842" t="s">
        <v>190</v>
      </c>
      <c r="C116" s="182" t="s">
        <v>0</v>
      </c>
      <c r="D116" s="183">
        <f>E116+M116</f>
        <v>220000</v>
      </c>
      <c r="E116" s="184">
        <f>F116+I116+J116+K116+L116</f>
        <v>220000</v>
      </c>
      <c r="F116" s="184">
        <f>G116+H116</f>
        <v>220000</v>
      </c>
      <c r="G116" s="184">
        <v>0</v>
      </c>
      <c r="H116" s="184">
        <v>220000</v>
      </c>
      <c r="I116" s="184">
        <v>0</v>
      </c>
      <c r="J116" s="184">
        <v>0</v>
      </c>
      <c r="K116" s="184">
        <v>0</v>
      </c>
      <c r="L116" s="184">
        <v>0</v>
      </c>
      <c r="M116" s="184">
        <f>N116+P116</f>
        <v>0</v>
      </c>
      <c r="N116" s="184">
        <v>0</v>
      </c>
      <c r="O116" s="184">
        <v>0</v>
      </c>
      <c r="P116" s="184">
        <v>0</v>
      </c>
      <c r="Q116" s="185"/>
      <c r="R116" s="185"/>
      <c r="S116" s="185"/>
      <c r="T116" s="185"/>
      <c r="U116" s="185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86"/>
      <c r="CI116" s="186"/>
      <c r="CJ116" s="186"/>
      <c r="CK116" s="186"/>
      <c r="CL116" s="186"/>
      <c r="CM116" s="186"/>
      <c r="CN116" s="186"/>
      <c r="CO116" s="186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6"/>
      <c r="EN116" s="186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186"/>
      <c r="FK116" s="186"/>
      <c r="FL116" s="186"/>
      <c r="FM116" s="186"/>
      <c r="FN116" s="186"/>
      <c r="FO116" s="186"/>
      <c r="FP116" s="186"/>
      <c r="FQ116" s="186"/>
      <c r="FR116" s="186"/>
      <c r="FS116" s="186"/>
      <c r="FT116" s="186"/>
      <c r="FU116" s="186"/>
      <c r="FV116" s="186"/>
      <c r="FW116" s="186"/>
      <c r="FX116" s="186"/>
      <c r="FY116" s="186"/>
      <c r="FZ116" s="186"/>
      <c r="GA116" s="186"/>
      <c r="GB116" s="186"/>
      <c r="GC116" s="186"/>
      <c r="GD116" s="186"/>
      <c r="GE116" s="186"/>
      <c r="GF116" s="186"/>
      <c r="GG116" s="186"/>
      <c r="GH116" s="186"/>
      <c r="GI116" s="186"/>
      <c r="GJ116" s="186"/>
      <c r="GK116" s="186"/>
      <c r="GL116" s="186"/>
      <c r="GM116" s="186"/>
      <c r="GN116" s="186"/>
      <c r="GO116" s="186"/>
      <c r="GP116" s="186"/>
      <c r="GQ116" s="186"/>
      <c r="GR116" s="186"/>
      <c r="GS116" s="186"/>
      <c r="GT116" s="186"/>
      <c r="GU116" s="186"/>
      <c r="GV116" s="186"/>
      <c r="GW116" s="186"/>
      <c r="GX116" s="186"/>
      <c r="GY116" s="186"/>
      <c r="GZ116" s="186"/>
      <c r="HA116" s="186"/>
      <c r="HB116" s="186"/>
      <c r="HC116" s="186"/>
      <c r="HD116" s="186"/>
      <c r="HE116" s="186"/>
      <c r="HF116" s="186"/>
      <c r="HG116" s="186"/>
      <c r="HH116" s="186"/>
      <c r="HI116" s="186"/>
      <c r="HJ116" s="186"/>
      <c r="HK116" s="186"/>
      <c r="HL116" s="186"/>
      <c r="HM116" s="186"/>
      <c r="HN116" s="186"/>
      <c r="HO116" s="186"/>
      <c r="HP116" s="186"/>
      <c r="HQ116" s="186"/>
      <c r="HR116" s="186"/>
      <c r="HS116" s="186"/>
      <c r="HT116" s="186"/>
      <c r="HU116" s="186"/>
      <c r="HV116" s="186"/>
      <c r="HW116" s="186"/>
      <c r="HX116" s="186"/>
      <c r="HY116" s="186"/>
      <c r="HZ116" s="186"/>
      <c r="IA116" s="186"/>
      <c r="IB116" s="186"/>
      <c r="IC116" s="186"/>
      <c r="ID116" s="186"/>
      <c r="IE116" s="186"/>
      <c r="IF116" s="186"/>
      <c r="IG116" s="186"/>
      <c r="IH116" s="186"/>
      <c r="II116" s="186"/>
      <c r="IJ116" s="186"/>
      <c r="IK116" s="186"/>
      <c r="IL116" s="186"/>
      <c r="IM116" s="186"/>
      <c r="IN116" s="186"/>
      <c r="IO116" s="186"/>
      <c r="IP116" s="186"/>
      <c r="IQ116" s="186"/>
      <c r="IR116" s="186"/>
      <c r="IS116" s="186"/>
      <c r="IT116" s="186"/>
      <c r="IU116" s="186"/>
      <c r="IV116" s="186"/>
    </row>
    <row r="117" spans="1:256" hidden="1">
      <c r="A117" s="840"/>
      <c r="B117" s="843"/>
      <c r="C117" s="182" t="s">
        <v>1</v>
      </c>
      <c r="D117" s="183">
        <f>E117+M117</f>
        <v>0</v>
      </c>
      <c r="E117" s="184">
        <f>F117+I117+J117+K117+L117</f>
        <v>0</v>
      </c>
      <c r="F117" s="184">
        <f>G117+H117</f>
        <v>0</v>
      </c>
      <c r="G117" s="184"/>
      <c r="H117" s="184"/>
      <c r="I117" s="184"/>
      <c r="J117" s="184"/>
      <c r="K117" s="184"/>
      <c r="L117" s="184"/>
      <c r="M117" s="184">
        <f>N117+P117</f>
        <v>0</v>
      </c>
      <c r="N117" s="184"/>
      <c r="O117" s="184"/>
      <c r="P117" s="184"/>
      <c r="Q117" s="185"/>
      <c r="R117" s="185"/>
      <c r="S117" s="185"/>
      <c r="T117" s="185"/>
      <c r="U117" s="185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6"/>
      <c r="EK117" s="186"/>
      <c r="EL117" s="186"/>
      <c r="EM117" s="186"/>
      <c r="EN117" s="186"/>
      <c r="EO117" s="186"/>
      <c r="EP117" s="186"/>
      <c r="EQ117" s="186"/>
      <c r="ER117" s="186"/>
      <c r="ES117" s="186"/>
      <c r="ET117" s="186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6"/>
      <c r="FK117" s="186"/>
      <c r="FL117" s="186"/>
      <c r="FM117" s="186"/>
      <c r="FN117" s="186"/>
      <c r="FO117" s="186"/>
      <c r="FP117" s="186"/>
      <c r="FQ117" s="186"/>
      <c r="FR117" s="186"/>
      <c r="FS117" s="186"/>
      <c r="FT117" s="186"/>
      <c r="FU117" s="186"/>
      <c r="FV117" s="186"/>
      <c r="FW117" s="186"/>
      <c r="FX117" s="186"/>
      <c r="FY117" s="186"/>
      <c r="FZ117" s="186"/>
      <c r="GA117" s="186"/>
      <c r="GB117" s="186"/>
      <c r="GC117" s="186"/>
      <c r="GD117" s="186"/>
      <c r="GE117" s="186"/>
      <c r="GF117" s="186"/>
      <c r="GG117" s="186"/>
      <c r="GH117" s="186"/>
      <c r="GI117" s="186"/>
      <c r="GJ117" s="186"/>
      <c r="GK117" s="186"/>
      <c r="GL117" s="186"/>
      <c r="GM117" s="186"/>
      <c r="GN117" s="186"/>
      <c r="GO117" s="186"/>
      <c r="GP117" s="186"/>
      <c r="GQ117" s="186"/>
      <c r="GR117" s="186"/>
      <c r="GS117" s="186"/>
      <c r="GT117" s="186"/>
      <c r="GU117" s="186"/>
      <c r="GV117" s="186"/>
      <c r="GW117" s="186"/>
      <c r="GX117" s="186"/>
      <c r="GY117" s="186"/>
      <c r="GZ117" s="186"/>
      <c r="HA117" s="186"/>
      <c r="HB117" s="186"/>
      <c r="HC117" s="186"/>
      <c r="HD117" s="186"/>
      <c r="HE117" s="186"/>
      <c r="HF117" s="186"/>
      <c r="HG117" s="186"/>
      <c r="HH117" s="186"/>
      <c r="HI117" s="186"/>
      <c r="HJ117" s="186"/>
      <c r="HK117" s="186"/>
      <c r="HL117" s="186"/>
      <c r="HM117" s="186"/>
      <c r="HN117" s="186"/>
      <c r="HO117" s="186"/>
      <c r="HP117" s="186"/>
      <c r="HQ117" s="186"/>
      <c r="HR117" s="186"/>
      <c r="HS117" s="186"/>
      <c r="HT117" s="186"/>
      <c r="HU117" s="186"/>
      <c r="HV117" s="186"/>
      <c r="HW117" s="186"/>
      <c r="HX117" s="186"/>
      <c r="HY117" s="186"/>
      <c r="HZ117" s="186"/>
      <c r="IA117" s="186"/>
      <c r="IB117" s="186"/>
      <c r="IC117" s="186"/>
      <c r="ID117" s="186"/>
      <c r="IE117" s="186"/>
      <c r="IF117" s="186"/>
      <c r="IG117" s="186"/>
      <c r="IH117" s="186"/>
      <c r="II117" s="186"/>
      <c r="IJ117" s="186"/>
      <c r="IK117" s="186"/>
      <c r="IL117" s="186"/>
      <c r="IM117" s="186"/>
      <c r="IN117" s="186"/>
      <c r="IO117" s="186"/>
      <c r="IP117" s="186"/>
      <c r="IQ117" s="186"/>
      <c r="IR117" s="186"/>
      <c r="IS117" s="186"/>
      <c r="IT117" s="186"/>
      <c r="IU117" s="186"/>
      <c r="IV117" s="186"/>
    </row>
    <row r="118" spans="1:256" hidden="1">
      <c r="A118" s="841"/>
      <c r="B118" s="844"/>
      <c r="C118" s="182" t="s">
        <v>2</v>
      </c>
      <c r="D118" s="183">
        <f>D116+D117</f>
        <v>220000</v>
      </c>
      <c r="E118" s="184">
        <f t="shared" ref="E118:P118" si="43">E116+E117</f>
        <v>220000</v>
      </c>
      <c r="F118" s="184">
        <f t="shared" si="43"/>
        <v>220000</v>
      </c>
      <c r="G118" s="184">
        <f t="shared" si="43"/>
        <v>0</v>
      </c>
      <c r="H118" s="184">
        <f t="shared" si="43"/>
        <v>220000</v>
      </c>
      <c r="I118" s="184">
        <f t="shared" si="43"/>
        <v>0</v>
      </c>
      <c r="J118" s="184">
        <f t="shared" si="43"/>
        <v>0</v>
      </c>
      <c r="K118" s="184">
        <f t="shared" si="43"/>
        <v>0</v>
      </c>
      <c r="L118" s="184">
        <f t="shared" si="43"/>
        <v>0</v>
      </c>
      <c r="M118" s="184">
        <f t="shared" si="43"/>
        <v>0</v>
      </c>
      <c r="N118" s="184">
        <f t="shared" si="43"/>
        <v>0</v>
      </c>
      <c r="O118" s="184">
        <f t="shared" si="43"/>
        <v>0</v>
      </c>
      <c r="P118" s="184">
        <f t="shared" si="43"/>
        <v>0</v>
      </c>
      <c r="Q118" s="185"/>
      <c r="R118" s="185"/>
      <c r="S118" s="185"/>
      <c r="T118" s="185"/>
      <c r="U118" s="185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6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  <c r="FH118" s="186"/>
      <c r="FI118" s="186"/>
      <c r="FJ118" s="186"/>
      <c r="FK118" s="186"/>
      <c r="FL118" s="186"/>
      <c r="FM118" s="186"/>
      <c r="FN118" s="186"/>
      <c r="FO118" s="186"/>
      <c r="FP118" s="186"/>
      <c r="FQ118" s="186"/>
      <c r="FR118" s="186"/>
      <c r="FS118" s="186"/>
      <c r="FT118" s="186"/>
      <c r="FU118" s="186"/>
      <c r="FV118" s="186"/>
      <c r="FW118" s="186"/>
      <c r="FX118" s="186"/>
      <c r="FY118" s="186"/>
      <c r="FZ118" s="186"/>
      <c r="GA118" s="186"/>
      <c r="GB118" s="186"/>
      <c r="GC118" s="186"/>
      <c r="GD118" s="186"/>
      <c r="GE118" s="186"/>
      <c r="GF118" s="186"/>
      <c r="GG118" s="186"/>
      <c r="GH118" s="186"/>
      <c r="GI118" s="186"/>
      <c r="GJ118" s="186"/>
      <c r="GK118" s="186"/>
      <c r="GL118" s="186"/>
      <c r="GM118" s="186"/>
      <c r="GN118" s="186"/>
      <c r="GO118" s="186"/>
      <c r="GP118" s="186"/>
      <c r="GQ118" s="186"/>
      <c r="GR118" s="186"/>
      <c r="GS118" s="186"/>
      <c r="GT118" s="186"/>
      <c r="GU118" s="186"/>
      <c r="GV118" s="186"/>
      <c r="GW118" s="186"/>
      <c r="GX118" s="186"/>
      <c r="GY118" s="186"/>
      <c r="GZ118" s="186"/>
      <c r="HA118" s="186"/>
      <c r="HB118" s="186"/>
      <c r="HC118" s="186"/>
      <c r="HD118" s="186"/>
      <c r="HE118" s="186"/>
      <c r="HF118" s="186"/>
      <c r="HG118" s="186"/>
      <c r="HH118" s="186"/>
      <c r="HI118" s="186"/>
      <c r="HJ118" s="186"/>
      <c r="HK118" s="186"/>
      <c r="HL118" s="186"/>
      <c r="HM118" s="186"/>
      <c r="HN118" s="186"/>
      <c r="HO118" s="186"/>
      <c r="HP118" s="186"/>
      <c r="HQ118" s="186"/>
      <c r="HR118" s="186"/>
      <c r="HS118" s="186"/>
      <c r="HT118" s="186"/>
      <c r="HU118" s="186"/>
      <c r="HV118" s="186"/>
      <c r="HW118" s="186"/>
      <c r="HX118" s="186"/>
      <c r="HY118" s="186"/>
      <c r="HZ118" s="186"/>
      <c r="IA118" s="186"/>
      <c r="IB118" s="186"/>
      <c r="IC118" s="186"/>
      <c r="ID118" s="186"/>
      <c r="IE118" s="186"/>
      <c r="IF118" s="186"/>
      <c r="IG118" s="186"/>
      <c r="IH118" s="186"/>
      <c r="II118" s="186"/>
      <c r="IJ118" s="186"/>
      <c r="IK118" s="186"/>
      <c r="IL118" s="186"/>
      <c r="IM118" s="186"/>
      <c r="IN118" s="186"/>
      <c r="IO118" s="186"/>
      <c r="IP118" s="186"/>
      <c r="IQ118" s="186"/>
      <c r="IR118" s="186"/>
      <c r="IS118" s="186"/>
      <c r="IT118" s="186"/>
      <c r="IU118" s="186"/>
      <c r="IV118" s="186"/>
    </row>
    <row r="119" spans="1:256" hidden="1">
      <c r="A119" s="857">
        <v>71095</v>
      </c>
      <c r="B119" s="842" t="s">
        <v>95</v>
      </c>
      <c r="C119" s="182" t="s">
        <v>0</v>
      </c>
      <c r="D119" s="183">
        <f>E119+M119</f>
        <v>3000</v>
      </c>
      <c r="E119" s="184">
        <f>F119+I119+J119+K119+L119</f>
        <v>3000</v>
      </c>
      <c r="F119" s="184">
        <f>G119+H119</f>
        <v>3000</v>
      </c>
      <c r="G119" s="184">
        <v>0</v>
      </c>
      <c r="H119" s="184">
        <v>3000</v>
      </c>
      <c r="I119" s="184">
        <v>0</v>
      </c>
      <c r="J119" s="184">
        <v>0</v>
      </c>
      <c r="K119" s="184">
        <v>0</v>
      </c>
      <c r="L119" s="184">
        <v>0</v>
      </c>
      <c r="M119" s="184">
        <f>N119+P119</f>
        <v>0</v>
      </c>
      <c r="N119" s="184">
        <v>0</v>
      </c>
      <c r="O119" s="184">
        <v>0</v>
      </c>
      <c r="P119" s="184">
        <v>0</v>
      </c>
      <c r="Q119" s="185"/>
      <c r="R119" s="185"/>
      <c r="S119" s="185"/>
      <c r="T119" s="185"/>
      <c r="U119" s="185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6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6"/>
      <c r="EN119" s="186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6"/>
      <c r="FC119" s="186"/>
      <c r="FD119" s="186"/>
      <c r="FE119" s="186"/>
      <c r="FF119" s="186"/>
      <c r="FG119" s="186"/>
      <c r="FH119" s="186"/>
      <c r="FI119" s="186"/>
      <c r="FJ119" s="186"/>
      <c r="FK119" s="186"/>
      <c r="FL119" s="186"/>
      <c r="FM119" s="186"/>
      <c r="FN119" s="186"/>
      <c r="FO119" s="186"/>
      <c r="FP119" s="186"/>
      <c r="FQ119" s="186"/>
      <c r="FR119" s="186"/>
      <c r="FS119" s="186"/>
      <c r="FT119" s="186"/>
      <c r="FU119" s="186"/>
      <c r="FV119" s="186"/>
      <c r="FW119" s="186"/>
      <c r="FX119" s="186"/>
      <c r="FY119" s="186"/>
      <c r="FZ119" s="186"/>
      <c r="GA119" s="186"/>
      <c r="GB119" s="186"/>
      <c r="GC119" s="186"/>
      <c r="GD119" s="186"/>
      <c r="GE119" s="186"/>
      <c r="GF119" s="186"/>
      <c r="GG119" s="186"/>
      <c r="GH119" s="186"/>
      <c r="GI119" s="186"/>
      <c r="GJ119" s="186"/>
      <c r="GK119" s="186"/>
      <c r="GL119" s="186"/>
      <c r="GM119" s="186"/>
      <c r="GN119" s="186"/>
      <c r="GO119" s="186"/>
      <c r="GP119" s="186"/>
      <c r="GQ119" s="186"/>
      <c r="GR119" s="186"/>
      <c r="GS119" s="186"/>
      <c r="GT119" s="186"/>
      <c r="GU119" s="186"/>
      <c r="GV119" s="186"/>
      <c r="GW119" s="186"/>
      <c r="GX119" s="186"/>
      <c r="GY119" s="186"/>
      <c r="GZ119" s="186"/>
      <c r="HA119" s="186"/>
      <c r="HB119" s="186"/>
      <c r="HC119" s="186"/>
      <c r="HD119" s="186"/>
      <c r="HE119" s="186"/>
      <c r="HF119" s="186"/>
      <c r="HG119" s="186"/>
      <c r="HH119" s="186"/>
      <c r="HI119" s="186"/>
      <c r="HJ119" s="186"/>
      <c r="HK119" s="186"/>
      <c r="HL119" s="186"/>
      <c r="HM119" s="186"/>
      <c r="HN119" s="186"/>
      <c r="HO119" s="186"/>
      <c r="HP119" s="186"/>
      <c r="HQ119" s="186"/>
      <c r="HR119" s="186"/>
      <c r="HS119" s="186"/>
      <c r="HT119" s="186"/>
      <c r="HU119" s="186"/>
      <c r="HV119" s="186"/>
      <c r="HW119" s="186"/>
      <c r="HX119" s="186"/>
      <c r="HY119" s="186"/>
      <c r="HZ119" s="186"/>
      <c r="IA119" s="186"/>
      <c r="IB119" s="186"/>
      <c r="IC119" s="186"/>
      <c r="ID119" s="186"/>
      <c r="IE119" s="186"/>
      <c r="IF119" s="186"/>
      <c r="IG119" s="186"/>
      <c r="IH119" s="186"/>
      <c r="II119" s="186"/>
      <c r="IJ119" s="186"/>
      <c r="IK119" s="186"/>
      <c r="IL119" s="186"/>
      <c r="IM119" s="186"/>
      <c r="IN119" s="186"/>
      <c r="IO119" s="186"/>
      <c r="IP119" s="186"/>
      <c r="IQ119" s="186"/>
      <c r="IR119" s="186"/>
      <c r="IS119" s="186"/>
      <c r="IT119" s="186"/>
      <c r="IU119" s="186"/>
      <c r="IV119" s="186"/>
    </row>
    <row r="120" spans="1:256" hidden="1">
      <c r="A120" s="858"/>
      <c r="B120" s="843"/>
      <c r="C120" s="182" t="s">
        <v>1</v>
      </c>
      <c r="D120" s="183">
        <f>E120+M120</f>
        <v>0</v>
      </c>
      <c r="E120" s="184">
        <f>F120+I120+J120+K120+L120</f>
        <v>0</v>
      </c>
      <c r="F120" s="184">
        <f>G120+H120</f>
        <v>0</v>
      </c>
      <c r="G120" s="184"/>
      <c r="H120" s="184"/>
      <c r="I120" s="184"/>
      <c r="J120" s="184"/>
      <c r="K120" s="184"/>
      <c r="L120" s="184"/>
      <c r="M120" s="184">
        <f>N120+P120</f>
        <v>0</v>
      </c>
      <c r="N120" s="184"/>
      <c r="O120" s="184"/>
      <c r="P120" s="184"/>
      <c r="Q120" s="185"/>
      <c r="R120" s="185"/>
      <c r="S120" s="185"/>
      <c r="T120" s="185"/>
      <c r="U120" s="185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6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6"/>
      <c r="EN120" s="186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6"/>
      <c r="FC120" s="186"/>
      <c r="FD120" s="186"/>
      <c r="FE120" s="186"/>
      <c r="FF120" s="186"/>
      <c r="FG120" s="186"/>
      <c r="FH120" s="186"/>
      <c r="FI120" s="186"/>
      <c r="FJ120" s="186"/>
      <c r="FK120" s="186"/>
      <c r="FL120" s="186"/>
      <c r="FM120" s="186"/>
      <c r="FN120" s="186"/>
      <c r="FO120" s="186"/>
      <c r="FP120" s="186"/>
      <c r="FQ120" s="186"/>
      <c r="FR120" s="186"/>
      <c r="FS120" s="186"/>
      <c r="FT120" s="186"/>
      <c r="FU120" s="186"/>
      <c r="FV120" s="186"/>
      <c r="FW120" s="186"/>
      <c r="FX120" s="186"/>
      <c r="FY120" s="186"/>
      <c r="FZ120" s="186"/>
      <c r="GA120" s="186"/>
      <c r="GB120" s="186"/>
      <c r="GC120" s="186"/>
      <c r="GD120" s="186"/>
      <c r="GE120" s="186"/>
      <c r="GF120" s="186"/>
      <c r="GG120" s="186"/>
      <c r="GH120" s="186"/>
      <c r="GI120" s="186"/>
      <c r="GJ120" s="186"/>
      <c r="GK120" s="186"/>
      <c r="GL120" s="186"/>
      <c r="GM120" s="186"/>
      <c r="GN120" s="186"/>
      <c r="GO120" s="186"/>
      <c r="GP120" s="186"/>
      <c r="GQ120" s="186"/>
      <c r="GR120" s="186"/>
      <c r="GS120" s="186"/>
      <c r="GT120" s="186"/>
      <c r="GU120" s="186"/>
      <c r="GV120" s="186"/>
      <c r="GW120" s="186"/>
      <c r="GX120" s="186"/>
      <c r="GY120" s="186"/>
      <c r="GZ120" s="186"/>
      <c r="HA120" s="186"/>
      <c r="HB120" s="186"/>
      <c r="HC120" s="186"/>
      <c r="HD120" s="186"/>
      <c r="HE120" s="186"/>
      <c r="HF120" s="186"/>
      <c r="HG120" s="186"/>
      <c r="HH120" s="186"/>
      <c r="HI120" s="186"/>
      <c r="HJ120" s="186"/>
      <c r="HK120" s="186"/>
      <c r="HL120" s="186"/>
      <c r="HM120" s="186"/>
      <c r="HN120" s="186"/>
      <c r="HO120" s="186"/>
      <c r="HP120" s="186"/>
      <c r="HQ120" s="186"/>
      <c r="HR120" s="186"/>
      <c r="HS120" s="186"/>
      <c r="HT120" s="186"/>
      <c r="HU120" s="186"/>
      <c r="HV120" s="186"/>
      <c r="HW120" s="186"/>
      <c r="HX120" s="186"/>
      <c r="HY120" s="186"/>
      <c r="HZ120" s="186"/>
      <c r="IA120" s="186"/>
      <c r="IB120" s="186"/>
      <c r="IC120" s="186"/>
      <c r="ID120" s="186"/>
      <c r="IE120" s="186"/>
      <c r="IF120" s="186"/>
      <c r="IG120" s="186"/>
      <c r="IH120" s="186"/>
      <c r="II120" s="186"/>
      <c r="IJ120" s="186"/>
      <c r="IK120" s="186"/>
      <c r="IL120" s="186"/>
      <c r="IM120" s="186"/>
      <c r="IN120" s="186"/>
      <c r="IO120" s="186"/>
      <c r="IP120" s="186"/>
      <c r="IQ120" s="186"/>
      <c r="IR120" s="186"/>
      <c r="IS120" s="186"/>
      <c r="IT120" s="186"/>
      <c r="IU120" s="186"/>
      <c r="IV120" s="186"/>
    </row>
    <row r="121" spans="1:256" hidden="1">
      <c r="A121" s="859"/>
      <c r="B121" s="844"/>
      <c r="C121" s="182" t="s">
        <v>2</v>
      </c>
      <c r="D121" s="183">
        <f>D119+D120</f>
        <v>3000</v>
      </c>
      <c r="E121" s="184">
        <f t="shared" ref="E121:P121" si="44">E119+E120</f>
        <v>3000</v>
      </c>
      <c r="F121" s="184">
        <f t="shared" si="44"/>
        <v>3000</v>
      </c>
      <c r="G121" s="184">
        <f t="shared" si="44"/>
        <v>0</v>
      </c>
      <c r="H121" s="184">
        <f t="shared" si="44"/>
        <v>3000</v>
      </c>
      <c r="I121" s="184">
        <f t="shared" si="44"/>
        <v>0</v>
      </c>
      <c r="J121" s="184">
        <f t="shared" si="44"/>
        <v>0</v>
      </c>
      <c r="K121" s="184">
        <f t="shared" si="44"/>
        <v>0</v>
      </c>
      <c r="L121" s="184">
        <f t="shared" si="44"/>
        <v>0</v>
      </c>
      <c r="M121" s="184">
        <f t="shared" si="44"/>
        <v>0</v>
      </c>
      <c r="N121" s="184">
        <f t="shared" si="44"/>
        <v>0</v>
      </c>
      <c r="O121" s="184">
        <f t="shared" si="44"/>
        <v>0</v>
      </c>
      <c r="P121" s="184">
        <f t="shared" si="44"/>
        <v>0</v>
      </c>
      <c r="Q121" s="185"/>
      <c r="R121" s="185"/>
      <c r="S121" s="185"/>
      <c r="T121" s="185"/>
      <c r="U121" s="185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6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86"/>
      <c r="FM121" s="186"/>
      <c r="FN121" s="186"/>
      <c r="FO121" s="186"/>
      <c r="FP121" s="186"/>
      <c r="FQ121" s="186"/>
      <c r="FR121" s="186"/>
      <c r="FS121" s="186"/>
      <c r="FT121" s="186"/>
      <c r="FU121" s="186"/>
      <c r="FV121" s="186"/>
      <c r="FW121" s="186"/>
      <c r="FX121" s="186"/>
      <c r="FY121" s="186"/>
      <c r="FZ121" s="186"/>
      <c r="GA121" s="186"/>
      <c r="GB121" s="186"/>
      <c r="GC121" s="186"/>
      <c r="GD121" s="186"/>
      <c r="GE121" s="186"/>
      <c r="GF121" s="186"/>
      <c r="GG121" s="186"/>
      <c r="GH121" s="186"/>
      <c r="GI121" s="186"/>
      <c r="GJ121" s="186"/>
      <c r="GK121" s="186"/>
      <c r="GL121" s="186"/>
      <c r="GM121" s="186"/>
      <c r="GN121" s="186"/>
      <c r="GO121" s="186"/>
      <c r="GP121" s="186"/>
      <c r="GQ121" s="186"/>
      <c r="GR121" s="186"/>
      <c r="GS121" s="186"/>
      <c r="GT121" s="186"/>
      <c r="GU121" s="186"/>
      <c r="GV121" s="186"/>
      <c r="GW121" s="186"/>
      <c r="GX121" s="186"/>
      <c r="GY121" s="186"/>
      <c r="GZ121" s="186"/>
      <c r="HA121" s="186"/>
      <c r="HB121" s="186"/>
      <c r="HC121" s="186"/>
      <c r="HD121" s="186"/>
      <c r="HE121" s="186"/>
      <c r="HF121" s="186"/>
      <c r="HG121" s="186"/>
      <c r="HH121" s="186"/>
      <c r="HI121" s="186"/>
      <c r="HJ121" s="186"/>
      <c r="HK121" s="186"/>
      <c r="HL121" s="186"/>
      <c r="HM121" s="186"/>
      <c r="HN121" s="186"/>
      <c r="HO121" s="186"/>
      <c r="HP121" s="186"/>
      <c r="HQ121" s="186"/>
      <c r="HR121" s="186"/>
      <c r="HS121" s="186"/>
      <c r="HT121" s="186"/>
      <c r="HU121" s="186"/>
      <c r="HV121" s="186"/>
      <c r="HW121" s="186"/>
      <c r="HX121" s="186"/>
      <c r="HY121" s="186"/>
      <c r="HZ121" s="186"/>
      <c r="IA121" s="186"/>
      <c r="IB121" s="186"/>
      <c r="IC121" s="186"/>
      <c r="ID121" s="186"/>
      <c r="IE121" s="186"/>
      <c r="IF121" s="186"/>
      <c r="IG121" s="186"/>
      <c r="IH121" s="186"/>
      <c r="II121" s="186"/>
      <c r="IJ121" s="186"/>
      <c r="IK121" s="186"/>
      <c r="IL121" s="186"/>
      <c r="IM121" s="186"/>
      <c r="IN121" s="186"/>
      <c r="IO121" s="186"/>
      <c r="IP121" s="186"/>
      <c r="IQ121" s="186"/>
      <c r="IR121" s="186"/>
      <c r="IS121" s="186"/>
      <c r="IT121" s="186"/>
      <c r="IU121" s="186"/>
      <c r="IV121" s="186"/>
    </row>
    <row r="122" spans="1:256" ht="15">
      <c r="A122" s="851" t="s">
        <v>51</v>
      </c>
      <c r="B122" s="854" t="s">
        <v>52</v>
      </c>
      <c r="C122" s="177" t="s">
        <v>0</v>
      </c>
      <c r="D122" s="178">
        <f t="shared" ref="D122:P123" si="45">D125</f>
        <v>68483188</v>
      </c>
      <c r="E122" s="179">
        <f t="shared" si="45"/>
        <v>5129622</v>
      </c>
      <c r="F122" s="179">
        <f t="shared" si="45"/>
        <v>1550000</v>
      </c>
      <c r="G122" s="179">
        <f t="shared" si="45"/>
        <v>0</v>
      </c>
      <c r="H122" s="179">
        <f t="shared" si="45"/>
        <v>1550000</v>
      </c>
      <c r="I122" s="179">
        <f t="shared" si="45"/>
        <v>0</v>
      </c>
      <c r="J122" s="179">
        <f t="shared" si="45"/>
        <v>0</v>
      </c>
      <c r="K122" s="179">
        <f t="shared" si="45"/>
        <v>3579622</v>
      </c>
      <c r="L122" s="179">
        <f t="shared" si="45"/>
        <v>0</v>
      </c>
      <c r="M122" s="179">
        <f t="shared" si="45"/>
        <v>63353566</v>
      </c>
      <c r="N122" s="179">
        <f t="shared" si="45"/>
        <v>61501194</v>
      </c>
      <c r="O122" s="179">
        <f>O125</f>
        <v>61249303</v>
      </c>
      <c r="P122" s="179">
        <f t="shared" si="45"/>
        <v>1852372</v>
      </c>
      <c r="Q122" s="191"/>
      <c r="R122" s="191"/>
      <c r="S122" s="191"/>
      <c r="T122" s="191"/>
      <c r="U122" s="191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  <c r="EG122" s="192"/>
      <c r="EH122" s="192"/>
      <c r="EI122" s="192"/>
      <c r="EJ122" s="192"/>
      <c r="EK122" s="192"/>
      <c r="EL122" s="192"/>
      <c r="EM122" s="192"/>
      <c r="EN122" s="192"/>
      <c r="EO122" s="192"/>
      <c r="EP122" s="192"/>
      <c r="EQ122" s="192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2"/>
      <c r="FD122" s="192"/>
      <c r="FE122" s="192"/>
      <c r="FF122" s="192"/>
      <c r="FG122" s="192"/>
      <c r="FH122" s="192"/>
      <c r="FI122" s="192"/>
      <c r="FJ122" s="192"/>
      <c r="FK122" s="192"/>
      <c r="FL122" s="192"/>
      <c r="FM122" s="192"/>
      <c r="FN122" s="192"/>
      <c r="FO122" s="192"/>
      <c r="FP122" s="192"/>
      <c r="FQ122" s="192"/>
      <c r="FR122" s="192"/>
      <c r="FS122" s="192"/>
      <c r="FT122" s="192"/>
      <c r="FU122" s="192"/>
      <c r="FV122" s="192"/>
      <c r="FW122" s="192"/>
      <c r="FX122" s="192"/>
      <c r="FY122" s="192"/>
      <c r="FZ122" s="192"/>
      <c r="GA122" s="192"/>
      <c r="GB122" s="192"/>
      <c r="GC122" s="192"/>
      <c r="GD122" s="192"/>
      <c r="GE122" s="192"/>
      <c r="GF122" s="192"/>
      <c r="GG122" s="192"/>
      <c r="GH122" s="192"/>
      <c r="GI122" s="192"/>
      <c r="GJ122" s="192"/>
      <c r="GK122" s="192"/>
      <c r="GL122" s="192"/>
      <c r="GM122" s="192"/>
      <c r="GN122" s="192"/>
      <c r="GO122" s="192"/>
      <c r="GP122" s="192"/>
      <c r="GQ122" s="192"/>
      <c r="GR122" s="192"/>
      <c r="GS122" s="192"/>
      <c r="GT122" s="192"/>
      <c r="GU122" s="192"/>
      <c r="GV122" s="192"/>
      <c r="GW122" s="192"/>
      <c r="GX122" s="192"/>
      <c r="GY122" s="192"/>
      <c r="GZ122" s="192"/>
      <c r="HA122" s="192"/>
      <c r="HB122" s="192"/>
      <c r="HC122" s="192"/>
      <c r="HD122" s="192"/>
      <c r="HE122" s="192"/>
      <c r="HF122" s="192"/>
      <c r="HG122" s="192"/>
      <c r="HH122" s="192"/>
      <c r="HI122" s="192"/>
      <c r="HJ122" s="192"/>
      <c r="HK122" s="192"/>
      <c r="HL122" s="192"/>
      <c r="HM122" s="192"/>
      <c r="HN122" s="192"/>
      <c r="HO122" s="192"/>
      <c r="HP122" s="192"/>
      <c r="HQ122" s="192"/>
      <c r="HR122" s="192"/>
      <c r="HS122" s="192"/>
      <c r="HT122" s="192"/>
      <c r="HU122" s="192"/>
      <c r="HV122" s="192"/>
      <c r="HW122" s="192"/>
      <c r="HX122" s="192"/>
      <c r="HY122" s="192"/>
      <c r="HZ122" s="192"/>
      <c r="IA122" s="192"/>
      <c r="IB122" s="192"/>
      <c r="IC122" s="192"/>
      <c r="ID122" s="192"/>
      <c r="IE122" s="192"/>
      <c r="IF122" s="192"/>
      <c r="IG122" s="192"/>
      <c r="IH122" s="192"/>
      <c r="II122" s="192"/>
      <c r="IJ122" s="192"/>
      <c r="IK122" s="192"/>
      <c r="IL122" s="192"/>
      <c r="IM122" s="192"/>
      <c r="IN122" s="192"/>
      <c r="IO122" s="192"/>
      <c r="IP122" s="192"/>
      <c r="IQ122" s="192"/>
      <c r="IR122" s="192"/>
      <c r="IS122" s="192"/>
      <c r="IT122" s="192"/>
      <c r="IU122" s="192"/>
      <c r="IV122" s="192"/>
    </row>
    <row r="123" spans="1:256" ht="15">
      <c r="A123" s="852"/>
      <c r="B123" s="855"/>
      <c r="C123" s="177" t="s">
        <v>1</v>
      </c>
      <c r="D123" s="178">
        <f t="shared" si="45"/>
        <v>9149361</v>
      </c>
      <c r="E123" s="179">
        <f t="shared" si="45"/>
        <v>1362921</v>
      </c>
      <c r="F123" s="179">
        <f t="shared" si="45"/>
        <v>0</v>
      </c>
      <c r="G123" s="179">
        <f t="shared" si="45"/>
        <v>0</v>
      </c>
      <c r="H123" s="179">
        <f t="shared" si="45"/>
        <v>0</v>
      </c>
      <c r="I123" s="179">
        <f t="shared" si="45"/>
        <v>0</v>
      </c>
      <c r="J123" s="179">
        <f t="shared" si="45"/>
        <v>0</v>
      </c>
      <c r="K123" s="179">
        <f t="shared" si="45"/>
        <v>1362921</v>
      </c>
      <c r="L123" s="179">
        <f t="shared" si="45"/>
        <v>0</v>
      </c>
      <c r="M123" s="179">
        <f t="shared" si="45"/>
        <v>7786440</v>
      </c>
      <c r="N123" s="179">
        <f t="shared" si="45"/>
        <v>7786440</v>
      </c>
      <c r="O123" s="179">
        <f>O126</f>
        <v>7683719</v>
      </c>
      <c r="P123" s="179">
        <f t="shared" si="45"/>
        <v>0</v>
      </c>
      <c r="Q123" s="191"/>
      <c r="R123" s="191"/>
      <c r="S123" s="191"/>
      <c r="T123" s="191"/>
      <c r="U123" s="191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  <c r="DB123" s="192"/>
      <c r="DC123" s="192"/>
      <c r="DD123" s="192"/>
      <c r="DE123" s="192"/>
      <c r="DF123" s="192"/>
      <c r="DG123" s="192"/>
      <c r="DH123" s="192"/>
      <c r="DI123" s="192"/>
      <c r="DJ123" s="192"/>
      <c r="DK123" s="192"/>
      <c r="DL123" s="192"/>
      <c r="DM123" s="192"/>
      <c r="DN123" s="192"/>
      <c r="DO123" s="192"/>
      <c r="DP123" s="192"/>
      <c r="DQ123" s="192"/>
      <c r="DR123" s="192"/>
      <c r="DS123" s="192"/>
      <c r="DT123" s="192"/>
      <c r="DU123" s="192"/>
      <c r="DV123" s="192"/>
      <c r="DW123" s="192"/>
      <c r="DX123" s="192"/>
      <c r="DY123" s="192"/>
      <c r="DZ123" s="192"/>
      <c r="EA123" s="192"/>
      <c r="EB123" s="192"/>
      <c r="EC123" s="192"/>
      <c r="ED123" s="192"/>
      <c r="EE123" s="192"/>
      <c r="EF123" s="192"/>
      <c r="EG123" s="192"/>
      <c r="EH123" s="192"/>
      <c r="EI123" s="192"/>
      <c r="EJ123" s="192"/>
      <c r="EK123" s="192"/>
      <c r="EL123" s="192"/>
      <c r="EM123" s="192"/>
      <c r="EN123" s="192"/>
      <c r="EO123" s="192"/>
      <c r="EP123" s="192"/>
      <c r="EQ123" s="192"/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2"/>
      <c r="FD123" s="192"/>
      <c r="FE123" s="192"/>
      <c r="FF123" s="192"/>
      <c r="FG123" s="192"/>
      <c r="FH123" s="192"/>
      <c r="FI123" s="192"/>
      <c r="FJ123" s="192"/>
      <c r="FK123" s="192"/>
      <c r="FL123" s="192"/>
      <c r="FM123" s="192"/>
      <c r="FN123" s="192"/>
      <c r="FO123" s="192"/>
      <c r="FP123" s="192"/>
      <c r="FQ123" s="192"/>
      <c r="FR123" s="192"/>
      <c r="FS123" s="192"/>
      <c r="FT123" s="192"/>
      <c r="FU123" s="192"/>
      <c r="FV123" s="192"/>
      <c r="FW123" s="192"/>
      <c r="FX123" s="192"/>
      <c r="FY123" s="192"/>
      <c r="FZ123" s="192"/>
      <c r="GA123" s="192"/>
      <c r="GB123" s="192"/>
      <c r="GC123" s="192"/>
      <c r="GD123" s="192"/>
      <c r="GE123" s="192"/>
      <c r="GF123" s="192"/>
      <c r="GG123" s="192"/>
      <c r="GH123" s="192"/>
      <c r="GI123" s="192"/>
      <c r="GJ123" s="192"/>
      <c r="GK123" s="192"/>
      <c r="GL123" s="192"/>
      <c r="GM123" s="192"/>
      <c r="GN123" s="192"/>
      <c r="GO123" s="192"/>
      <c r="GP123" s="192"/>
      <c r="GQ123" s="192"/>
      <c r="GR123" s="192"/>
      <c r="GS123" s="192"/>
      <c r="GT123" s="192"/>
      <c r="GU123" s="192"/>
      <c r="GV123" s="192"/>
      <c r="GW123" s="192"/>
      <c r="GX123" s="192"/>
      <c r="GY123" s="192"/>
      <c r="GZ123" s="192"/>
      <c r="HA123" s="192"/>
      <c r="HB123" s="192"/>
      <c r="HC123" s="192"/>
      <c r="HD123" s="192"/>
      <c r="HE123" s="192"/>
      <c r="HF123" s="192"/>
      <c r="HG123" s="192"/>
      <c r="HH123" s="192"/>
      <c r="HI123" s="192"/>
      <c r="HJ123" s="192"/>
      <c r="HK123" s="192"/>
      <c r="HL123" s="192"/>
      <c r="HM123" s="192"/>
      <c r="HN123" s="192"/>
      <c r="HO123" s="192"/>
      <c r="HP123" s="192"/>
      <c r="HQ123" s="192"/>
      <c r="HR123" s="192"/>
      <c r="HS123" s="192"/>
      <c r="HT123" s="192"/>
      <c r="HU123" s="192"/>
      <c r="HV123" s="192"/>
      <c r="HW123" s="192"/>
      <c r="HX123" s="192"/>
      <c r="HY123" s="192"/>
      <c r="HZ123" s="192"/>
      <c r="IA123" s="192"/>
      <c r="IB123" s="192"/>
      <c r="IC123" s="192"/>
      <c r="ID123" s="192"/>
      <c r="IE123" s="192"/>
      <c r="IF123" s="192"/>
      <c r="IG123" s="192"/>
      <c r="IH123" s="192"/>
      <c r="II123" s="192"/>
      <c r="IJ123" s="192"/>
      <c r="IK123" s="192"/>
      <c r="IL123" s="192"/>
      <c r="IM123" s="192"/>
      <c r="IN123" s="192"/>
      <c r="IO123" s="192"/>
      <c r="IP123" s="192"/>
      <c r="IQ123" s="192"/>
      <c r="IR123" s="192"/>
      <c r="IS123" s="192"/>
      <c r="IT123" s="192"/>
      <c r="IU123" s="192"/>
      <c r="IV123" s="192"/>
    </row>
    <row r="124" spans="1:256" ht="15">
      <c r="A124" s="853"/>
      <c r="B124" s="856"/>
      <c r="C124" s="177" t="s">
        <v>2</v>
      </c>
      <c r="D124" s="178">
        <f>D122+D123</f>
        <v>77632549</v>
      </c>
      <c r="E124" s="179">
        <f t="shared" ref="E124:P124" si="46">E122+E123</f>
        <v>6492543</v>
      </c>
      <c r="F124" s="179">
        <f t="shared" si="46"/>
        <v>1550000</v>
      </c>
      <c r="G124" s="179">
        <f t="shared" si="46"/>
        <v>0</v>
      </c>
      <c r="H124" s="179">
        <f t="shared" si="46"/>
        <v>1550000</v>
      </c>
      <c r="I124" s="179">
        <f t="shared" si="46"/>
        <v>0</v>
      </c>
      <c r="J124" s="179">
        <f t="shared" si="46"/>
        <v>0</v>
      </c>
      <c r="K124" s="179">
        <f t="shared" si="46"/>
        <v>4942543</v>
      </c>
      <c r="L124" s="179">
        <f t="shared" si="46"/>
        <v>0</v>
      </c>
      <c r="M124" s="179">
        <f t="shared" si="46"/>
        <v>71140006</v>
      </c>
      <c r="N124" s="179">
        <f t="shared" si="46"/>
        <v>69287634</v>
      </c>
      <c r="O124" s="179">
        <f t="shared" si="46"/>
        <v>68933022</v>
      </c>
      <c r="P124" s="179">
        <f t="shared" si="46"/>
        <v>1852372</v>
      </c>
      <c r="Q124" s="191"/>
      <c r="R124" s="191"/>
      <c r="S124" s="191"/>
      <c r="T124" s="191"/>
      <c r="U124" s="191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  <c r="BV124" s="192"/>
      <c r="BW124" s="192"/>
      <c r="BX124" s="192"/>
      <c r="BY124" s="192"/>
      <c r="BZ124" s="192"/>
      <c r="CA124" s="192"/>
      <c r="CB124" s="192"/>
      <c r="CC124" s="192"/>
      <c r="CD124" s="192"/>
      <c r="CE124" s="192"/>
      <c r="CF124" s="192"/>
      <c r="CG124" s="192"/>
      <c r="CH124" s="192"/>
      <c r="CI124" s="192"/>
      <c r="CJ124" s="192"/>
      <c r="CK124" s="192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2"/>
      <c r="DH124" s="192"/>
      <c r="DI124" s="192"/>
      <c r="DJ124" s="192"/>
      <c r="DK124" s="192"/>
      <c r="DL124" s="192"/>
      <c r="DM124" s="192"/>
      <c r="DN124" s="192"/>
      <c r="DO124" s="192"/>
      <c r="DP124" s="192"/>
      <c r="DQ124" s="192"/>
      <c r="DR124" s="192"/>
      <c r="DS124" s="192"/>
      <c r="DT124" s="192"/>
      <c r="DU124" s="192"/>
      <c r="DV124" s="192"/>
      <c r="DW124" s="192"/>
      <c r="DX124" s="192"/>
      <c r="DY124" s="192"/>
      <c r="DZ124" s="192"/>
      <c r="EA124" s="192"/>
      <c r="EB124" s="192"/>
      <c r="EC124" s="192"/>
      <c r="ED124" s="192"/>
      <c r="EE124" s="192"/>
      <c r="EF124" s="192"/>
      <c r="EG124" s="192"/>
      <c r="EH124" s="192"/>
      <c r="EI124" s="192"/>
      <c r="EJ124" s="192"/>
      <c r="EK124" s="192"/>
      <c r="EL124" s="192"/>
      <c r="EM124" s="192"/>
      <c r="EN124" s="192"/>
      <c r="EO124" s="192"/>
      <c r="EP124" s="192"/>
      <c r="EQ124" s="192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2"/>
      <c r="FD124" s="192"/>
      <c r="FE124" s="192"/>
      <c r="FF124" s="192"/>
      <c r="FG124" s="192"/>
      <c r="FH124" s="192"/>
      <c r="FI124" s="192"/>
      <c r="FJ124" s="192"/>
      <c r="FK124" s="192"/>
      <c r="FL124" s="192"/>
      <c r="FM124" s="192"/>
      <c r="FN124" s="192"/>
      <c r="FO124" s="192"/>
      <c r="FP124" s="192"/>
      <c r="FQ124" s="192"/>
      <c r="FR124" s="192"/>
      <c r="FS124" s="192"/>
      <c r="FT124" s="192"/>
      <c r="FU124" s="192"/>
      <c r="FV124" s="192"/>
      <c r="FW124" s="192"/>
      <c r="FX124" s="192"/>
      <c r="FY124" s="192"/>
      <c r="FZ124" s="192"/>
      <c r="GA124" s="192"/>
      <c r="GB124" s="192"/>
      <c r="GC124" s="192"/>
      <c r="GD124" s="192"/>
      <c r="GE124" s="192"/>
      <c r="GF124" s="192"/>
      <c r="GG124" s="192"/>
      <c r="GH124" s="192"/>
      <c r="GI124" s="192"/>
      <c r="GJ124" s="192"/>
      <c r="GK124" s="192"/>
      <c r="GL124" s="192"/>
      <c r="GM124" s="192"/>
      <c r="GN124" s="192"/>
      <c r="GO124" s="192"/>
      <c r="GP124" s="192"/>
      <c r="GQ124" s="192"/>
      <c r="GR124" s="192"/>
      <c r="GS124" s="192"/>
      <c r="GT124" s="192"/>
      <c r="GU124" s="192"/>
      <c r="GV124" s="192"/>
      <c r="GW124" s="192"/>
      <c r="GX124" s="192"/>
      <c r="GY124" s="192"/>
      <c r="GZ124" s="192"/>
      <c r="HA124" s="192"/>
      <c r="HB124" s="192"/>
      <c r="HC124" s="192"/>
      <c r="HD124" s="192"/>
      <c r="HE124" s="192"/>
      <c r="HF124" s="192"/>
      <c r="HG124" s="192"/>
      <c r="HH124" s="192"/>
      <c r="HI124" s="192"/>
      <c r="HJ124" s="192"/>
      <c r="HK124" s="192"/>
      <c r="HL124" s="192"/>
      <c r="HM124" s="192"/>
      <c r="HN124" s="192"/>
      <c r="HO124" s="192"/>
      <c r="HP124" s="192"/>
      <c r="HQ124" s="192"/>
      <c r="HR124" s="192"/>
      <c r="HS124" s="192"/>
      <c r="HT124" s="192"/>
      <c r="HU124" s="192"/>
      <c r="HV124" s="192"/>
      <c r="HW124" s="192"/>
      <c r="HX124" s="192"/>
      <c r="HY124" s="192"/>
      <c r="HZ124" s="192"/>
      <c r="IA124" s="192"/>
      <c r="IB124" s="192"/>
      <c r="IC124" s="192"/>
      <c r="ID124" s="192"/>
      <c r="IE124" s="192"/>
      <c r="IF124" s="192"/>
      <c r="IG124" s="192"/>
      <c r="IH124" s="192"/>
      <c r="II124" s="192"/>
      <c r="IJ124" s="192"/>
      <c r="IK124" s="192"/>
      <c r="IL124" s="192"/>
      <c r="IM124" s="192"/>
      <c r="IN124" s="192"/>
      <c r="IO124" s="192"/>
      <c r="IP124" s="192"/>
      <c r="IQ124" s="192"/>
      <c r="IR124" s="192"/>
      <c r="IS124" s="192"/>
      <c r="IT124" s="192"/>
      <c r="IU124" s="192"/>
      <c r="IV124" s="192"/>
    </row>
    <row r="125" spans="1:256">
      <c r="A125" s="839" t="s">
        <v>191</v>
      </c>
      <c r="B125" s="842" t="s">
        <v>95</v>
      </c>
      <c r="C125" s="182" t="s">
        <v>0</v>
      </c>
      <c r="D125" s="183">
        <f>E125+M125</f>
        <v>68483188</v>
      </c>
      <c r="E125" s="184">
        <f>F125+I125+J125+K125+L125</f>
        <v>5129622</v>
      </c>
      <c r="F125" s="184">
        <f>G125+H125</f>
        <v>1550000</v>
      </c>
      <c r="G125" s="184">
        <v>0</v>
      </c>
      <c r="H125" s="184">
        <v>1550000</v>
      </c>
      <c r="I125" s="184">
        <v>0</v>
      </c>
      <c r="J125" s="184">
        <v>0</v>
      </c>
      <c r="K125" s="184">
        <f>45267420-46043011+4355213</f>
        <v>3579622</v>
      </c>
      <c r="L125" s="184">
        <v>0</v>
      </c>
      <c r="M125" s="184">
        <f>N125+P125</f>
        <v>63353566</v>
      </c>
      <c r="N125" s="184">
        <f>48147274-1852372+9750000+2555597+82705+2186418+38250+593322</f>
        <v>61501194</v>
      </c>
      <c r="O125" s="184">
        <f>17935924+3133356+3881208+684918+12731043+7676562+9750000+2555597+82705+2186418+38250+593322</f>
        <v>61249303</v>
      </c>
      <c r="P125" s="184">
        <v>1852372</v>
      </c>
      <c r="Q125" s="185"/>
      <c r="R125" s="185"/>
      <c r="S125" s="185"/>
      <c r="T125" s="185"/>
      <c r="U125" s="185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  <c r="FF125" s="186"/>
      <c r="FG125" s="186"/>
      <c r="FH125" s="186"/>
      <c r="FI125" s="186"/>
      <c r="FJ125" s="186"/>
      <c r="FK125" s="186"/>
      <c r="FL125" s="186"/>
      <c r="FM125" s="186"/>
      <c r="FN125" s="186"/>
      <c r="FO125" s="186"/>
      <c r="FP125" s="186"/>
      <c r="FQ125" s="186"/>
      <c r="FR125" s="186"/>
      <c r="FS125" s="186"/>
      <c r="FT125" s="186"/>
      <c r="FU125" s="186"/>
      <c r="FV125" s="186"/>
      <c r="FW125" s="186"/>
      <c r="FX125" s="186"/>
      <c r="FY125" s="186"/>
      <c r="FZ125" s="186"/>
      <c r="GA125" s="186"/>
      <c r="GB125" s="186"/>
      <c r="GC125" s="186"/>
      <c r="GD125" s="186"/>
      <c r="GE125" s="186"/>
      <c r="GF125" s="186"/>
      <c r="GG125" s="186"/>
      <c r="GH125" s="186"/>
      <c r="GI125" s="186"/>
      <c r="GJ125" s="186"/>
      <c r="GK125" s="186"/>
      <c r="GL125" s="186"/>
      <c r="GM125" s="186"/>
      <c r="GN125" s="186"/>
      <c r="GO125" s="186"/>
      <c r="GP125" s="186"/>
      <c r="GQ125" s="186"/>
      <c r="GR125" s="186"/>
      <c r="GS125" s="186"/>
      <c r="GT125" s="186"/>
      <c r="GU125" s="186"/>
      <c r="GV125" s="186"/>
      <c r="GW125" s="186"/>
      <c r="GX125" s="186"/>
      <c r="GY125" s="186"/>
      <c r="GZ125" s="186"/>
      <c r="HA125" s="186"/>
      <c r="HB125" s="186"/>
      <c r="HC125" s="186"/>
      <c r="HD125" s="186"/>
      <c r="HE125" s="186"/>
      <c r="HF125" s="186"/>
      <c r="HG125" s="186"/>
      <c r="HH125" s="186"/>
      <c r="HI125" s="186"/>
      <c r="HJ125" s="186"/>
      <c r="HK125" s="186"/>
      <c r="HL125" s="186"/>
      <c r="HM125" s="186"/>
      <c r="HN125" s="186"/>
      <c r="HO125" s="186"/>
      <c r="HP125" s="186"/>
      <c r="HQ125" s="186"/>
      <c r="HR125" s="186"/>
      <c r="HS125" s="186"/>
      <c r="HT125" s="186"/>
      <c r="HU125" s="186"/>
      <c r="HV125" s="186"/>
      <c r="HW125" s="186"/>
      <c r="HX125" s="186"/>
      <c r="HY125" s="186"/>
      <c r="HZ125" s="186"/>
      <c r="IA125" s="186"/>
      <c r="IB125" s="186"/>
      <c r="IC125" s="186"/>
      <c r="ID125" s="186"/>
      <c r="IE125" s="186"/>
      <c r="IF125" s="186"/>
      <c r="IG125" s="186"/>
      <c r="IH125" s="186"/>
      <c r="II125" s="186"/>
      <c r="IJ125" s="186"/>
      <c r="IK125" s="186"/>
      <c r="IL125" s="186"/>
      <c r="IM125" s="186"/>
      <c r="IN125" s="186"/>
      <c r="IO125" s="186"/>
      <c r="IP125" s="186"/>
      <c r="IQ125" s="186"/>
      <c r="IR125" s="186"/>
      <c r="IS125" s="186"/>
      <c r="IT125" s="186"/>
      <c r="IU125" s="186"/>
      <c r="IV125" s="186"/>
    </row>
    <row r="126" spans="1:256">
      <c r="A126" s="840"/>
      <c r="B126" s="843"/>
      <c r="C126" s="182" t="s">
        <v>1</v>
      </c>
      <c r="D126" s="183">
        <f>E126+M126</f>
        <v>9149361</v>
      </c>
      <c r="E126" s="184">
        <f>F126+I126+J126+K126+L126</f>
        <v>1362921</v>
      </c>
      <c r="F126" s="184">
        <f>G126+H126</f>
        <v>0</v>
      </c>
      <c r="G126" s="184"/>
      <c r="H126" s="184"/>
      <c r="I126" s="184"/>
      <c r="J126" s="184"/>
      <c r="K126" s="184">
        <f>10110020-8600646-124061-21892-425-75</f>
        <v>1362921</v>
      </c>
      <c r="L126" s="184"/>
      <c r="M126" s="184">
        <f>N126+P126</f>
        <v>7786440</v>
      </c>
      <c r="N126" s="184">
        <f>192126+76783+5143895+907747+2177374+102721-814206</f>
        <v>7786440</v>
      </c>
      <c r="O126" s="184">
        <f>192126+76783+5143895+907747+2177374-814206</f>
        <v>7683719</v>
      </c>
      <c r="P126" s="184"/>
      <c r="Q126" s="185"/>
      <c r="R126" s="185"/>
      <c r="S126" s="185"/>
      <c r="T126" s="185"/>
      <c r="U126" s="185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86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6"/>
      <c r="DY126" s="186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6"/>
      <c r="EN126" s="186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6"/>
      <c r="FC126" s="186"/>
      <c r="FD126" s="186"/>
      <c r="FE126" s="186"/>
      <c r="FF126" s="186"/>
      <c r="FG126" s="186"/>
      <c r="FH126" s="186"/>
      <c r="FI126" s="186"/>
      <c r="FJ126" s="186"/>
      <c r="FK126" s="186"/>
      <c r="FL126" s="186"/>
      <c r="FM126" s="186"/>
      <c r="FN126" s="186"/>
      <c r="FO126" s="186"/>
      <c r="FP126" s="186"/>
      <c r="FQ126" s="186"/>
      <c r="FR126" s="186"/>
      <c r="FS126" s="186"/>
      <c r="FT126" s="186"/>
      <c r="FU126" s="186"/>
      <c r="FV126" s="186"/>
      <c r="FW126" s="186"/>
      <c r="FX126" s="186"/>
      <c r="FY126" s="186"/>
      <c r="FZ126" s="186"/>
      <c r="GA126" s="186"/>
      <c r="GB126" s="186"/>
      <c r="GC126" s="186"/>
      <c r="GD126" s="186"/>
      <c r="GE126" s="186"/>
      <c r="GF126" s="186"/>
      <c r="GG126" s="186"/>
      <c r="GH126" s="186"/>
      <c r="GI126" s="186"/>
      <c r="GJ126" s="186"/>
      <c r="GK126" s="186"/>
      <c r="GL126" s="186"/>
      <c r="GM126" s="186"/>
      <c r="GN126" s="186"/>
      <c r="GO126" s="186"/>
      <c r="GP126" s="186"/>
      <c r="GQ126" s="186"/>
      <c r="GR126" s="186"/>
      <c r="GS126" s="186"/>
      <c r="GT126" s="186"/>
      <c r="GU126" s="186"/>
      <c r="GV126" s="186"/>
      <c r="GW126" s="186"/>
      <c r="GX126" s="186"/>
      <c r="GY126" s="186"/>
      <c r="GZ126" s="186"/>
      <c r="HA126" s="186"/>
      <c r="HB126" s="186"/>
      <c r="HC126" s="186"/>
      <c r="HD126" s="186"/>
      <c r="HE126" s="186"/>
      <c r="HF126" s="186"/>
      <c r="HG126" s="186"/>
      <c r="HH126" s="186"/>
      <c r="HI126" s="186"/>
      <c r="HJ126" s="186"/>
      <c r="HK126" s="186"/>
      <c r="HL126" s="186"/>
      <c r="HM126" s="186"/>
      <c r="HN126" s="186"/>
      <c r="HO126" s="186"/>
      <c r="HP126" s="186"/>
      <c r="HQ126" s="186"/>
      <c r="HR126" s="186"/>
      <c r="HS126" s="186"/>
      <c r="HT126" s="186"/>
      <c r="HU126" s="186"/>
      <c r="HV126" s="186"/>
      <c r="HW126" s="186"/>
      <c r="HX126" s="186"/>
      <c r="HY126" s="186"/>
      <c r="HZ126" s="186"/>
      <c r="IA126" s="186"/>
      <c r="IB126" s="186"/>
      <c r="IC126" s="186"/>
      <c r="ID126" s="186"/>
      <c r="IE126" s="186"/>
      <c r="IF126" s="186"/>
      <c r="IG126" s="186"/>
      <c r="IH126" s="186"/>
      <c r="II126" s="186"/>
      <c r="IJ126" s="186"/>
      <c r="IK126" s="186"/>
      <c r="IL126" s="186"/>
      <c r="IM126" s="186"/>
      <c r="IN126" s="186"/>
      <c r="IO126" s="186"/>
      <c r="IP126" s="186"/>
      <c r="IQ126" s="186"/>
      <c r="IR126" s="186"/>
      <c r="IS126" s="186"/>
      <c r="IT126" s="186"/>
      <c r="IU126" s="186"/>
      <c r="IV126" s="186"/>
    </row>
    <row r="127" spans="1:256">
      <c r="A127" s="841"/>
      <c r="B127" s="844"/>
      <c r="C127" s="182" t="s">
        <v>2</v>
      </c>
      <c r="D127" s="183">
        <f>D125+D126</f>
        <v>77632549</v>
      </c>
      <c r="E127" s="184">
        <f t="shared" ref="E127:P127" si="47">E125+E126</f>
        <v>6492543</v>
      </c>
      <c r="F127" s="184">
        <f t="shared" si="47"/>
        <v>1550000</v>
      </c>
      <c r="G127" s="184">
        <f t="shared" si="47"/>
        <v>0</v>
      </c>
      <c r="H127" s="184">
        <f t="shared" si="47"/>
        <v>1550000</v>
      </c>
      <c r="I127" s="184">
        <f t="shared" si="47"/>
        <v>0</v>
      </c>
      <c r="J127" s="184">
        <f t="shared" si="47"/>
        <v>0</v>
      </c>
      <c r="K127" s="184">
        <f t="shared" si="47"/>
        <v>4942543</v>
      </c>
      <c r="L127" s="184">
        <f t="shared" si="47"/>
        <v>0</v>
      </c>
      <c r="M127" s="184">
        <f t="shared" si="47"/>
        <v>71140006</v>
      </c>
      <c r="N127" s="184">
        <f t="shared" si="47"/>
        <v>69287634</v>
      </c>
      <c r="O127" s="184">
        <f t="shared" si="47"/>
        <v>68933022</v>
      </c>
      <c r="P127" s="184">
        <f t="shared" si="47"/>
        <v>1852372</v>
      </c>
      <c r="Q127" s="185"/>
      <c r="R127" s="185"/>
      <c r="S127" s="185"/>
      <c r="T127" s="185"/>
      <c r="U127" s="185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86"/>
      <c r="FM127" s="186"/>
      <c r="FN127" s="186"/>
      <c r="FO127" s="186"/>
      <c r="FP127" s="186"/>
      <c r="FQ127" s="186"/>
      <c r="FR127" s="186"/>
      <c r="FS127" s="186"/>
      <c r="FT127" s="186"/>
      <c r="FU127" s="186"/>
      <c r="FV127" s="186"/>
      <c r="FW127" s="186"/>
      <c r="FX127" s="186"/>
      <c r="FY127" s="186"/>
      <c r="FZ127" s="186"/>
      <c r="GA127" s="186"/>
      <c r="GB127" s="186"/>
      <c r="GC127" s="186"/>
      <c r="GD127" s="186"/>
      <c r="GE127" s="186"/>
      <c r="GF127" s="186"/>
      <c r="GG127" s="186"/>
      <c r="GH127" s="186"/>
      <c r="GI127" s="186"/>
      <c r="GJ127" s="186"/>
      <c r="GK127" s="186"/>
      <c r="GL127" s="186"/>
      <c r="GM127" s="186"/>
      <c r="GN127" s="186"/>
      <c r="GO127" s="186"/>
      <c r="GP127" s="186"/>
      <c r="GQ127" s="186"/>
      <c r="GR127" s="186"/>
      <c r="GS127" s="186"/>
      <c r="GT127" s="186"/>
      <c r="GU127" s="186"/>
      <c r="GV127" s="186"/>
      <c r="GW127" s="186"/>
      <c r="GX127" s="186"/>
      <c r="GY127" s="186"/>
      <c r="GZ127" s="186"/>
      <c r="HA127" s="186"/>
      <c r="HB127" s="186"/>
      <c r="HC127" s="186"/>
      <c r="HD127" s="186"/>
      <c r="HE127" s="186"/>
      <c r="HF127" s="186"/>
      <c r="HG127" s="186"/>
      <c r="HH127" s="186"/>
      <c r="HI127" s="186"/>
      <c r="HJ127" s="186"/>
      <c r="HK127" s="186"/>
      <c r="HL127" s="186"/>
      <c r="HM127" s="186"/>
      <c r="HN127" s="186"/>
      <c r="HO127" s="186"/>
      <c r="HP127" s="186"/>
      <c r="HQ127" s="186"/>
      <c r="HR127" s="186"/>
      <c r="HS127" s="186"/>
      <c r="HT127" s="186"/>
      <c r="HU127" s="186"/>
      <c r="HV127" s="186"/>
      <c r="HW127" s="186"/>
      <c r="HX127" s="186"/>
      <c r="HY127" s="186"/>
      <c r="HZ127" s="186"/>
      <c r="IA127" s="186"/>
      <c r="IB127" s="186"/>
      <c r="IC127" s="186"/>
      <c r="ID127" s="186"/>
      <c r="IE127" s="186"/>
      <c r="IF127" s="186"/>
      <c r="IG127" s="186"/>
      <c r="IH127" s="186"/>
      <c r="II127" s="186"/>
      <c r="IJ127" s="186"/>
      <c r="IK127" s="186"/>
      <c r="IL127" s="186"/>
      <c r="IM127" s="186"/>
      <c r="IN127" s="186"/>
      <c r="IO127" s="186"/>
      <c r="IP127" s="186"/>
      <c r="IQ127" s="186"/>
      <c r="IR127" s="186"/>
      <c r="IS127" s="186"/>
      <c r="IT127" s="186"/>
      <c r="IU127" s="186"/>
      <c r="IV127" s="186"/>
    </row>
    <row r="128" spans="1:256" ht="15">
      <c r="A128" s="851" t="s">
        <v>192</v>
      </c>
      <c r="B128" s="854" t="s">
        <v>193</v>
      </c>
      <c r="C128" s="177" t="s">
        <v>0</v>
      </c>
      <c r="D128" s="178">
        <f>D131</f>
        <v>300000</v>
      </c>
      <c r="E128" s="179">
        <f>E131</f>
        <v>300000</v>
      </c>
      <c r="F128" s="179">
        <f t="shared" ref="F128:P129" si="48">F131</f>
        <v>0</v>
      </c>
      <c r="G128" s="179">
        <f t="shared" si="48"/>
        <v>0</v>
      </c>
      <c r="H128" s="179">
        <f t="shared" si="48"/>
        <v>0</v>
      </c>
      <c r="I128" s="179">
        <f t="shared" si="48"/>
        <v>300000</v>
      </c>
      <c r="J128" s="179">
        <f t="shared" si="48"/>
        <v>0</v>
      </c>
      <c r="K128" s="179">
        <f t="shared" si="48"/>
        <v>0</v>
      </c>
      <c r="L128" s="179">
        <f t="shared" si="48"/>
        <v>0</v>
      </c>
      <c r="M128" s="179">
        <f t="shared" si="48"/>
        <v>0</v>
      </c>
      <c r="N128" s="179">
        <f t="shared" si="48"/>
        <v>0</v>
      </c>
      <c r="O128" s="179">
        <f t="shared" si="48"/>
        <v>0</v>
      </c>
      <c r="P128" s="179">
        <f t="shared" si="48"/>
        <v>0</v>
      </c>
      <c r="Q128" s="191"/>
      <c r="R128" s="191"/>
      <c r="S128" s="191"/>
      <c r="T128" s="191"/>
      <c r="U128" s="191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  <c r="EG128" s="192"/>
      <c r="EH128" s="192"/>
      <c r="EI128" s="192"/>
      <c r="EJ128" s="192"/>
      <c r="EK128" s="192"/>
      <c r="EL128" s="192"/>
      <c r="EM128" s="192"/>
      <c r="EN128" s="192"/>
      <c r="EO128" s="192"/>
      <c r="EP128" s="192"/>
      <c r="EQ128" s="192"/>
      <c r="ER128" s="192"/>
      <c r="ES128" s="192"/>
      <c r="ET128" s="192"/>
      <c r="EU128" s="192"/>
      <c r="EV128" s="192"/>
      <c r="EW128" s="192"/>
      <c r="EX128" s="192"/>
      <c r="EY128" s="192"/>
      <c r="EZ128" s="192"/>
      <c r="FA128" s="192"/>
      <c r="FB128" s="192"/>
      <c r="FC128" s="192"/>
      <c r="FD128" s="192"/>
      <c r="FE128" s="192"/>
      <c r="FF128" s="192"/>
      <c r="FG128" s="192"/>
      <c r="FH128" s="192"/>
      <c r="FI128" s="192"/>
      <c r="FJ128" s="192"/>
      <c r="FK128" s="192"/>
      <c r="FL128" s="192"/>
      <c r="FM128" s="192"/>
      <c r="FN128" s="192"/>
      <c r="FO128" s="192"/>
      <c r="FP128" s="192"/>
      <c r="FQ128" s="192"/>
      <c r="FR128" s="192"/>
      <c r="FS128" s="192"/>
      <c r="FT128" s="192"/>
      <c r="FU128" s="192"/>
      <c r="FV128" s="192"/>
      <c r="FW128" s="192"/>
      <c r="FX128" s="192"/>
      <c r="FY128" s="192"/>
      <c r="FZ128" s="192"/>
      <c r="GA128" s="192"/>
      <c r="GB128" s="192"/>
      <c r="GC128" s="192"/>
      <c r="GD128" s="192"/>
      <c r="GE128" s="192"/>
      <c r="GF128" s="192"/>
      <c r="GG128" s="192"/>
      <c r="GH128" s="192"/>
      <c r="GI128" s="192"/>
      <c r="GJ128" s="192"/>
      <c r="GK128" s="192"/>
      <c r="GL128" s="192"/>
      <c r="GM128" s="192"/>
      <c r="GN128" s="192"/>
      <c r="GO128" s="192"/>
      <c r="GP128" s="192"/>
      <c r="GQ128" s="192"/>
      <c r="GR128" s="192"/>
      <c r="GS128" s="192"/>
      <c r="GT128" s="192"/>
      <c r="GU128" s="192"/>
      <c r="GV128" s="192"/>
      <c r="GW128" s="192"/>
      <c r="GX128" s="192"/>
      <c r="GY128" s="192"/>
      <c r="GZ128" s="192"/>
      <c r="HA128" s="192"/>
      <c r="HB128" s="192"/>
      <c r="HC128" s="192"/>
      <c r="HD128" s="192"/>
      <c r="HE128" s="192"/>
      <c r="HF128" s="192"/>
      <c r="HG128" s="192"/>
      <c r="HH128" s="192"/>
      <c r="HI128" s="192"/>
      <c r="HJ128" s="192"/>
      <c r="HK128" s="192"/>
      <c r="HL128" s="192"/>
      <c r="HM128" s="192"/>
      <c r="HN128" s="192"/>
      <c r="HO128" s="192"/>
      <c r="HP128" s="192"/>
      <c r="HQ128" s="192"/>
      <c r="HR128" s="192"/>
      <c r="HS128" s="192"/>
      <c r="HT128" s="192"/>
      <c r="HU128" s="192"/>
      <c r="HV128" s="192"/>
      <c r="HW128" s="192"/>
      <c r="HX128" s="192"/>
      <c r="HY128" s="192"/>
      <c r="HZ128" s="192"/>
      <c r="IA128" s="192"/>
      <c r="IB128" s="192"/>
      <c r="IC128" s="192"/>
      <c r="ID128" s="192"/>
      <c r="IE128" s="192"/>
      <c r="IF128" s="192"/>
      <c r="IG128" s="192"/>
      <c r="IH128" s="192"/>
      <c r="II128" s="192"/>
      <c r="IJ128" s="192"/>
      <c r="IK128" s="192"/>
      <c r="IL128" s="192"/>
      <c r="IM128" s="192"/>
      <c r="IN128" s="192"/>
      <c r="IO128" s="192"/>
      <c r="IP128" s="192"/>
      <c r="IQ128" s="192"/>
      <c r="IR128" s="192"/>
      <c r="IS128" s="192"/>
      <c r="IT128" s="192"/>
      <c r="IU128" s="192"/>
      <c r="IV128" s="192"/>
    </row>
    <row r="129" spans="1:256" ht="15">
      <c r="A129" s="852"/>
      <c r="B129" s="855"/>
      <c r="C129" s="177" t="s">
        <v>1</v>
      </c>
      <c r="D129" s="178">
        <f>D132</f>
        <v>1000000</v>
      </c>
      <c r="E129" s="179">
        <f>E132</f>
        <v>1000000</v>
      </c>
      <c r="F129" s="179">
        <f t="shared" si="48"/>
        <v>0</v>
      </c>
      <c r="G129" s="179">
        <f t="shared" si="48"/>
        <v>0</v>
      </c>
      <c r="H129" s="179">
        <f t="shared" si="48"/>
        <v>0</v>
      </c>
      <c r="I129" s="179">
        <f t="shared" si="48"/>
        <v>1000000</v>
      </c>
      <c r="J129" s="179">
        <f t="shared" si="48"/>
        <v>0</v>
      </c>
      <c r="K129" s="179">
        <f t="shared" si="48"/>
        <v>0</v>
      </c>
      <c r="L129" s="179">
        <f t="shared" si="48"/>
        <v>0</v>
      </c>
      <c r="M129" s="179">
        <f t="shared" si="48"/>
        <v>0</v>
      </c>
      <c r="N129" s="179">
        <f t="shared" si="48"/>
        <v>0</v>
      </c>
      <c r="O129" s="179">
        <f t="shared" si="48"/>
        <v>0</v>
      </c>
      <c r="P129" s="179">
        <f t="shared" si="48"/>
        <v>0</v>
      </c>
      <c r="Q129" s="191"/>
      <c r="R129" s="191"/>
      <c r="S129" s="191"/>
      <c r="T129" s="191"/>
      <c r="U129" s="191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  <c r="DK129" s="192"/>
      <c r="DL129" s="192"/>
      <c r="DM129" s="192"/>
      <c r="DN129" s="192"/>
      <c r="DO129" s="192"/>
      <c r="DP129" s="192"/>
      <c r="DQ129" s="192"/>
      <c r="DR129" s="192"/>
      <c r="DS129" s="192"/>
      <c r="DT129" s="192"/>
      <c r="DU129" s="192"/>
      <c r="DV129" s="192"/>
      <c r="DW129" s="192"/>
      <c r="DX129" s="192"/>
      <c r="DY129" s="192"/>
      <c r="DZ129" s="192"/>
      <c r="EA129" s="192"/>
      <c r="EB129" s="192"/>
      <c r="EC129" s="192"/>
      <c r="ED129" s="192"/>
      <c r="EE129" s="192"/>
      <c r="EF129" s="192"/>
      <c r="EG129" s="192"/>
      <c r="EH129" s="192"/>
      <c r="EI129" s="192"/>
      <c r="EJ129" s="192"/>
      <c r="EK129" s="192"/>
      <c r="EL129" s="192"/>
      <c r="EM129" s="192"/>
      <c r="EN129" s="192"/>
      <c r="EO129" s="192"/>
      <c r="EP129" s="192"/>
      <c r="EQ129" s="192"/>
      <c r="ER129" s="192"/>
      <c r="ES129" s="192"/>
      <c r="ET129" s="192"/>
      <c r="EU129" s="192"/>
      <c r="EV129" s="192"/>
      <c r="EW129" s="192"/>
      <c r="EX129" s="192"/>
      <c r="EY129" s="192"/>
      <c r="EZ129" s="192"/>
      <c r="FA129" s="192"/>
      <c r="FB129" s="192"/>
      <c r="FC129" s="192"/>
      <c r="FD129" s="192"/>
      <c r="FE129" s="192"/>
      <c r="FF129" s="192"/>
      <c r="FG129" s="192"/>
      <c r="FH129" s="192"/>
      <c r="FI129" s="192"/>
      <c r="FJ129" s="192"/>
      <c r="FK129" s="192"/>
      <c r="FL129" s="192"/>
      <c r="FM129" s="192"/>
      <c r="FN129" s="192"/>
      <c r="FO129" s="192"/>
      <c r="FP129" s="192"/>
      <c r="FQ129" s="192"/>
      <c r="FR129" s="192"/>
      <c r="FS129" s="192"/>
      <c r="FT129" s="192"/>
      <c r="FU129" s="192"/>
      <c r="FV129" s="192"/>
      <c r="FW129" s="192"/>
      <c r="FX129" s="192"/>
      <c r="FY129" s="192"/>
      <c r="FZ129" s="192"/>
      <c r="GA129" s="192"/>
      <c r="GB129" s="192"/>
      <c r="GC129" s="192"/>
      <c r="GD129" s="192"/>
      <c r="GE129" s="192"/>
      <c r="GF129" s="192"/>
      <c r="GG129" s="192"/>
      <c r="GH129" s="192"/>
      <c r="GI129" s="192"/>
      <c r="GJ129" s="192"/>
      <c r="GK129" s="192"/>
      <c r="GL129" s="192"/>
      <c r="GM129" s="192"/>
      <c r="GN129" s="192"/>
      <c r="GO129" s="192"/>
      <c r="GP129" s="192"/>
      <c r="GQ129" s="192"/>
      <c r="GR129" s="192"/>
      <c r="GS129" s="192"/>
      <c r="GT129" s="192"/>
      <c r="GU129" s="192"/>
      <c r="GV129" s="192"/>
      <c r="GW129" s="192"/>
      <c r="GX129" s="192"/>
      <c r="GY129" s="192"/>
      <c r="GZ129" s="192"/>
      <c r="HA129" s="192"/>
      <c r="HB129" s="192"/>
      <c r="HC129" s="192"/>
      <c r="HD129" s="192"/>
      <c r="HE129" s="192"/>
      <c r="HF129" s="192"/>
      <c r="HG129" s="192"/>
      <c r="HH129" s="192"/>
      <c r="HI129" s="192"/>
      <c r="HJ129" s="192"/>
      <c r="HK129" s="192"/>
      <c r="HL129" s="192"/>
      <c r="HM129" s="192"/>
      <c r="HN129" s="192"/>
      <c r="HO129" s="192"/>
      <c r="HP129" s="192"/>
      <c r="HQ129" s="192"/>
      <c r="HR129" s="192"/>
      <c r="HS129" s="192"/>
      <c r="HT129" s="192"/>
      <c r="HU129" s="192"/>
      <c r="HV129" s="192"/>
      <c r="HW129" s="192"/>
      <c r="HX129" s="192"/>
      <c r="HY129" s="192"/>
      <c r="HZ129" s="192"/>
      <c r="IA129" s="192"/>
      <c r="IB129" s="192"/>
      <c r="IC129" s="192"/>
      <c r="ID129" s="192"/>
      <c r="IE129" s="192"/>
      <c r="IF129" s="192"/>
      <c r="IG129" s="192"/>
      <c r="IH129" s="192"/>
      <c r="II129" s="192"/>
      <c r="IJ129" s="192"/>
      <c r="IK129" s="192"/>
      <c r="IL129" s="192"/>
      <c r="IM129" s="192"/>
      <c r="IN129" s="192"/>
      <c r="IO129" s="192"/>
      <c r="IP129" s="192"/>
      <c r="IQ129" s="192"/>
      <c r="IR129" s="192"/>
      <c r="IS129" s="192"/>
      <c r="IT129" s="192"/>
      <c r="IU129" s="192"/>
      <c r="IV129" s="192"/>
    </row>
    <row r="130" spans="1:256" ht="15">
      <c r="A130" s="853"/>
      <c r="B130" s="856"/>
      <c r="C130" s="177" t="s">
        <v>2</v>
      </c>
      <c r="D130" s="178">
        <f>D128+D129</f>
        <v>1300000</v>
      </c>
      <c r="E130" s="179">
        <f t="shared" ref="E130:P130" si="49">E128+E129</f>
        <v>1300000</v>
      </c>
      <c r="F130" s="179">
        <f t="shared" si="49"/>
        <v>0</v>
      </c>
      <c r="G130" s="179">
        <f t="shared" si="49"/>
        <v>0</v>
      </c>
      <c r="H130" s="179">
        <f t="shared" si="49"/>
        <v>0</v>
      </c>
      <c r="I130" s="179">
        <f t="shared" si="49"/>
        <v>1300000</v>
      </c>
      <c r="J130" s="179">
        <f t="shared" si="49"/>
        <v>0</v>
      </c>
      <c r="K130" s="179">
        <f t="shared" si="49"/>
        <v>0</v>
      </c>
      <c r="L130" s="179">
        <f t="shared" si="49"/>
        <v>0</v>
      </c>
      <c r="M130" s="179">
        <f t="shared" si="49"/>
        <v>0</v>
      </c>
      <c r="N130" s="179">
        <f t="shared" si="49"/>
        <v>0</v>
      </c>
      <c r="O130" s="179">
        <f t="shared" si="49"/>
        <v>0</v>
      </c>
      <c r="P130" s="179">
        <f t="shared" si="49"/>
        <v>0</v>
      </c>
      <c r="Q130" s="191"/>
      <c r="R130" s="191"/>
      <c r="S130" s="191"/>
      <c r="T130" s="191"/>
      <c r="U130" s="191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2"/>
      <c r="EV130" s="192"/>
      <c r="EW130" s="192"/>
      <c r="EX130" s="192"/>
      <c r="EY130" s="192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192"/>
      <c r="FZ130" s="192"/>
      <c r="GA130" s="192"/>
      <c r="GB130" s="192"/>
      <c r="GC130" s="192"/>
      <c r="GD130" s="192"/>
      <c r="GE130" s="192"/>
      <c r="GF130" s="192"/>
      <c r="GG130" s="192"/>
      <c r="GH130" s="192"/>
      <c r="GI130" s="192"/>
      <c r="GJ130" s="192"/>
      <c r="GK130" s="192"/>
      <c r="GL130" s="192"/>
      <c r="GM130" s="192"/>
      <c r="GN130" s="192"/>
      <c r="GO130" s="192"/>
      <c r="GP130" s="192"/>
      <c r="GQ130" s="192"/>
      <c r="GR130" s="192"/>
      <c r="GS130" s="192"/>
      <c r="GT130" s="192"/>
      <c r="GU130" s="192"/>
      <c r="GV130" s="192"/>
      <c r="GW130" s="192"/>
      <c r="GX130" s="192"/>
      <c r="GY130" s="192"/>
      <c r="GZ130" s="192"/>
      <c r="HA130" s="192"/>
      <c r="HB130" s="192"/>
      <c r="HC130" s="192"/>
      <c r="HD130" s="192"/>
      <c r="HE130" s="192"/>
      <c r="HF130" s="192"/>
      <c r="HG130" s="192"/>
      <c r="HH130" s="192"/>
      <c r="HI130" s="192"/>
      <c r="HJ130" s="192"/>
      <c r="HK130" s="192"/>
      <c r="HL130" s="192"/>
      <c r="HM130" s="192"/>
      <c r="HN130" s="192"/>
      <c r="HO130" s="192"/>
      <c r="HP130" s="192"/>
      <c r="HQ130" s="192"/>
      <c r="HR130" s="192"/>
      <c r="HS130" s="192"/>
      <c r="HT130" s="192"/>
      <c r="HU130" s="192"/>
      <c r="HV130" s="192"/>
      <c r="HW130" s="192"/>
      <c r="HX130" s="192"/>
      <c r="HY130" s="192"/>
      <c r="HZ130" s="192"/>
      <c r="IA130" s="192"/>
      <c r="IB130" s="192"/>
      <c r="IC130" s="192"/>
      <c r="ID130" s="192"/>
      <c r="IE130" s="192"/>
      <c r="IF130" s="192"/>
      <c r="IG130" s="192"/>
      <c r="IH130" s="192"/>
      <c r="II130" s="192"/>
      <c r="IJ130" s="192"/>
      <c r="IK130" s="192"/>
      <c r="IL130" s="192"/>
      <c r="IM130" s="192"/>
      <c r="IN130" s="192"/>
      <c r="IO130" s="192"/>
      <c r="IP130" s="192"/>
      <c r="IQ130" s="192"/>
      <c r="IR130" s="192"/>
      <c r="IS130" s="192"/>
      <c r="IT130" s="192"/>
      <c r="IU130" s="192"/>
      <c r="IV130" s="192"/>
    </row>
    <row r="131" spans="1:256">
      <c r="A131" s="839" t="s">
        <v>194</v>
      </c>
      <c r="B131" s="842" t="s">
        <v>195</v>
      </c>
      <c r="C131" s="182" t="s">
        <v>0</v>
      </c>
      <c r="D131" s="183">
        <f>E131+M131</f>
        <v>300000</v>
      </c>
      <c r="E131" s="184">
        <f>F131+I131+J131+K131+L131</f>
        <v>300000</v>
      </c>
      <c r="F131" s="184">
        <f>G131+H131</f>
        <v>0</v>
      </c>
      <c r="G131" s="184">
        <v>0</v>
      </c>
      <c r="H131" s="184">
        <v>0</v>
      </c>
      <c r="I131" s="184">
        <v>300000</v>
      </c>
      <c r="J131" s="184">
        <v>0</v>
      </c>
      <c r="K131" s="184">
        <v>0</v>
      </c>
      <c r="L131" s="184">
        <v>0</v>
      </c>
      <c r="M131" s="184">
        <f>N131+P131</f>
        <v>0</v>
      </c>
      <c r="N131" s="184">
        <v>0</v>
      </c>
      <c r="O131" s="184">
        <v>0</v>
      </c>
      <c r="P131" s="184">
        <v>0</v>
      </c>
      <c r="Q131" s="185"/>
      <c r="R131" s="185"/>
      <c r="S131" s="185"/>
      <c r="T131" s="185"/>
      <c r="U131" s="185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86"/>
      <c r="FM131" s="186"/>
      <c r="FN131" s="186"/>
      <c r="FO131" s="186"/>
      <c r="FP131" s="186"/>
      <c r="FQ131" s="186"/>
      <c r="FR131" s="186"/>
      <c r="FS131" s="186"/>
      <c r="FT131" s="186"/>
      <c r="FU131" s="186"/>
      <c r="FV131" s="186"/>
      <c r="FW131" s="186"/>
      <c r="FX131" s="186"/>
      <c r="FY131" s="186"/>
      <c r="FZ131" s="186"/>
      <c r="GA131" s="186"/>
      <c r="GB131" s="186"/>
      <c r="GC131" s="186"/>
      <c r="GD131" s="186"/>
      <c r="GE131" s="186"/>
      <c r="GF131" s="186"/>
      <c r="GG131" s="186"/>
      <c r="GH131" s="186"/>
      <c r="GI131" s="186"/>
      <c r="GJ131" s="186"/>
      <c r="GK131" s="186"/>
      <c r="GL131" s="186"/>
      <c r="GM131" s="186"/>
      <c r="GN131" s="186"/>
      <c r="GO131" s="186"/>
      <c r="GP131" s="186"/>
      <c r="GQ131" s="186"/>
      <c r="GR131" s="186"/>
      <c r="GS131" s="186"/>
      <c r="GT131" s="186"/>
      <c r="GU131" s="186"/>
      <c r="GV131" s="186"/>
      <c r="GW131" s="186"/>
      <c r="GX131" s="186"/>
      <c r="GY131" s="186"/>
      <c r="GZ131" s="186"/>
      <c r="HA131" s="186"/>
      <c r="HB131" s="186"/>
      <c r="HC131" s="186"/>
      <c r="HD131" s="186"/>
      <c r="HE131" s="186"/>
      <c r="HF131" s="186"/>
      <c r="HG131" s="186"/>
      <c r="HH131" s="186"/>
      <c r="HI131" s="186"/>
      <c r="HJ131" s="186"/>
      <c r="HK131" s="186"/>
      <c r="HL131" s="186"/>
      <c r="HM131" s="186"/>
      <c r="HN131" s="186"/>
      <c r="HO131" s="186"/>
      <c r="HP131" s="186"/>
      <c r="HQ131" s="186"/>
      <c r="HR131" s="186"/>
      <c r="HS131" s="186"/>
      <c r="HT131" s="186"/>
      <c r="HU131" s="186"/>
      <c r="HV131" s="186"/>
      <c r="HW131" s="186"/>
      <c r="HX131" s="186"/>
      <c r="HY131" s="186"/>
      <c r="HZ131" s="186"/>
      <c r="IA131" s="186"/>
      <c r="IB131" s="186"/>
      <c r="IC131" s="186"/>
      <c r="ID131" s="186"/>
      <c r="IE131" s="186"/>
      <c r="IF131" s="186"/>
      <c r="IG131" s="186"/>
      <c r="IH131" s="186"/>
      <c r="II131" s="186"/>
      <c r="IJ131" s="186"/>
      <c r="IK131" s="186"/>
      <c r="IL131" s="186"/>
      <c r="IM131" s="186"/>
      <c r="IN131" s="186"/>
      <c r="IO131" s="186"/>
      <c r="IP131" s="186"/>
      <c r="IQ131" s="186"/>
      <c r="IR131" s="186"/>
      <c r="IS131" s="186"/>
      <c r="IT131" s="186"/>
      <c r="IU131" s="186"/>
      <c r="IV131" s="186"/>
    </row>
    <row r="132" spans="1:256">
      <c r="A132" s="840"/>
      <c r="B132" s="843"/>
      <c r="C132" s="182" t="s">
        <v>1</v>
      </c>
      <c r="D132" s="183">
        <f>E132+M132</f>
        <v>1000000</v>
      </c>
      <c r="E132" s="184">
        <f>F132+I132+J132+K132+L132</f>
        <v>1000000</v>
      </c>
      <c r="F132" s="184">
        <f>G132+H132</f>
        <v>0</v>
      </c>
      <c r="G132" s="184"/>
      <c r="H132" s="184"/>
      <c r="I132" s="184">
        <v>1000000</v>
      </c>
      <c r="J132" s="184"/>
      <c r="K132" s="184"/>
      <c r="L132" s="184"/>
      <c r="M132" s="184">
        <f>N132+P132</f>
        <v>0</v>
      </c>
      <c r="N132" s="184"/>
      <c r="O132" s="184"/>
      <c r="P132" s="184"/>
      <c r="Q132" s="185"/>
      <c r="R132" s="185"/>
      <c r="S132" s="185"/>
      <c r="T132" s="185"/>
      <c r="U132" s="185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86"/>
      <c r="FM132" s="186"/>
      <c r="FN132" s="186"/>
      <c r="FO132" s="186"/>
      <c r="FP132" s="186"/>
      <c r="FQ132" s="186"/>
      <c r="FR132" s="186"/>
      <c r="FS132" s="186"/>
      <c r="FT132" s="186"/>
      <c r="FU132" s="186"/>
      <c r="FV132" s="186"/>
      <c r="FW132" s="186"/>
      <c r="FX132" s="186"/>
      <c r="FY132" s="186"/>
      <c r="FZ132" s="186"/>
      <c r="GA132" s="186"/>
      <c r="GB132" s="186"/>
      <c r="GC132" s="186"/>
      <c r="GD132" s="186"/>
      <c r="GE132" s="186"/>
      <c r="GF132" s="186"/>
      <c r="GG132" s="186"/>
      <c r="GH132" s="186"/>
      <c r="GI132" s="186"/>
      <c r="GJ132" s="186"/>
      <c r="GK132" s="186"/>
      <c r="GL132" s="186"/>
      <c r="GM132" s="186"/>
      <c r="GN132" s="186"/>
      <c r="GO132" s="186"/>
      <c r="GP132" s="186"/>
      <c r="GQ132" s="186"/>
      <c r="GR132" s="186"/>
      <c r="GS132" s="186"/>
      <c r="GT132" s="186"/>
      <c r="GU132" s="186"/>
      <c r="GV132" s="186"/>
      <c r="GW132" s="186"/>
      <c r="GX132" s="186"/>
      <c r="GY132" s="186"/>
      <c r="GZ132" s="186"/>
      <c r="HA132" s="186"/>
      <c r="HB132" s="186"/>
      <c r="HC132" s="186"/>
      <c r="HD132" s="186"/>
      <c r="HE132" s="186"/>
      <c r="HF132" s="186"/>
      <c r="HG132" s="186"/>
      <c r="HH132" s="186"/>
      <c r="HI132" s="186"/>
      <c r="HJ132" s="186"/>
      <c r="HK132" s="186"/>
      <c r="HL132" s="186"/>
      <c r="HM132" s="186"/>
      <c r="HN132" s="186"/>
      <c r="HO132" s="186"/>
      <c r="HP132" s="186"/>
      <c r="HQ132" s="186"/>
      <c r="HR132" s="186"/>
      <c r="HS132" s="186"/>
      <c r="HT132" s="186"/>
      <c r="HU132" s="186"/>
      <c r="HV132" s="186"/>
      <c r="HW132" s="186"/>
      <c r="HX132" s="186"/>
      <c r="HY132" s="186"/>
      <c r="HZ132" s="186"/>
      <c r="IA132" s="186"/>
      <c r="IB132" s="186"/>
      <c r="IC132" s="186"/>
      <c r="ID132" s="186"/>
      <c r="IE132" s="186"/>
      <c r="IF132" s="186"/>
      <c r="IG132" s="186"/>
      <c r="IH132" s="186"/>
      <c r="II132" s="186"/>
      <c r="IJ132" s="186"/>
      <c r="IK132" s="186"/>
      <c r="IL132" s="186"/>
      <c r="IM132" s="186"/>
      <c r="IN132" s="186"/>
      <c r="IO132" s="186"/>
      <c r="IP132" s="186"/>
      <c r="IQ132" s="186"/>
      <c r="IR132" s="186"/>
      <c r="IS132" s="186"/>
      <c r="IT132" s="186"/>
      <c r="IU132" s="186"/>
      <c r="IV132" s="186"/>
    </row>
    <row r="133" spans="1:256">
      <c r="A133" s="841"/>
      <c r="B133" s="844"/>
      <c r="C133" s="182" t="s">
        <v>2</v>
      </c>
      <c r="D133" s="183">
        <f>D131+D132</f>
        <v>1300000</v>
      </c>
      <c r="E133" s="184">
        <f t="shared" ref="E133:P133" si="50">E131+E132</f>
        <v>1300000</v>
      </c>
      <c r="F133" s="184">
        <f t="shared" si="50"/>
        <v>0</v>
      </c>
      <c r="G133" s="184">
        <f t="shared" si="50"/>
        <v>0</v>
      </c>
      <c r="H133" s="184">
        <f t="shared" si="50"/>
        <v>0</v>
      </c>
      <c r="I133" s="184">
        <f t="shared" si="50"/>
        <v>1300000</v>
      </c>
      <c r="J133" s="184">
        <f t="shared" si="50"/>
        <v>0</v>
      </c>
      <c r="K133" s="184">
        <f t="shared" si="50"/>
        <v>0</v>
      </c>
      <c r="L133" s="184">
        <f t="shared" si="50"/>
        <v>0</v>
      </c>
      <c r="M133" s="184">
        <f t="shared" si="50"/>
        <v>0</v>
      </c>
      <c r="N133" s="184">
        <f t="shared" si="50"/>
        <v>0</v>
      </c>
      <c r="O133" s="184">
        <f t="shared" si="50"/>
        <v>0</v>
      </c>
      <c r="P133" s="184">
        <f t="shared" si="50"/>
        <v>0</v>
      </c>
      <c r="Q133" s="185"/>
      <c r="R133" s="185"/>
      <c r="S133" s="185"/>
      <c r="T133" s="185"/>
      <c r="U133" s="185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86"/>
      <c r="FM133" s="186"/>
      <c r="FN133" s="186"/>
      <c r="FO133" s="186"/>
      <c r="FP133" s="186"/>
      <c r="FQ133" s="186"/>
      <c r="FR133" s="186"/>
      <c r="FS133" s="186"/>
      <c r="FT133" s="186"/>
      <c r="FU133" s="186"/>
      <c r="FV133" s="186"/>
      <c r="FW133" s="186"/>
      <c r="FX133" s="186"/>
      <c r="FY133" s="186"/>
      <c r="FZ133" s="186"/>
      <c r="GA133" s="186"/>
      <c r="GB133" s="186"/>
      <c r="GC133" s="186"/>
      <c r="GD133" s="186"/>
      <c r="GE133" s="186"/>
      <c r="GF133" s="186"/>
      <c r="GG133" s="186"/>
      <c r="GH133" s="186"/>
      <c r="GI133" s="186"/>
      <c r="GJ133" s="186"/>
      <c r="GK133" s="186"/>
      <c r="GL133" s="186"/>
      <c r="GM133" s="186"/>
      <c r="GN133" s="186"/>
      <c r="GO133" s="186"/>
      <c r="GP133" s="186"/>
      <c r="GQ133" s="186"/>
      <c r="GR133" s="186"/>
      <c r="GS133" s="186"/>
      <c r="GT133" s="186"/>
      <c r="GU133" s="186"/>
      <c r="GV133" s="186"/>
      <c r="GW133" s="186"/>
      <c r="GX133" s="186"/>
      <c r="GY133" s="186"/>
      <c r="GZ133" s="186"/>
      <c r="HA133" s="186"/>
      <c r="HB133" s="186"/>
      <c r="HC133" s="186"/>
      <c r="HD133" s="186"/>
      <c r="HE133" s="186"/>
      <c r="HF133" s="186"/>
      <c r="HG133" s="186"/>
      <c r="HH133" s="186"/>
      <c r="HI133" s="186"/>
      <c r="HJ133" s="186"/>
      <c r="HK133" s="186"/>
      <c r="HL133" s="186"/>
      <c r="HM133" s="186"/>
      <c r="HN133" s="186"/>
      <c r="HO133" s="186"/>
      <c r="HP133" s="186"/>
      <c r="HQ133" s="186"/>
      <c r="HR133" s="186"/>
      <c r="HS133" s="186"/>
      <c r="HT133" s="186"/>
      <c r="HU133" s="186"/>
      <c r="HV133" s="186"/>
      <c r="HW133" s="186"/>
      <c r="HX133" s="186"/>
      <c r="HY133" s="186"/>
      <c r="HZ133" s="186"/>
      <c r="IA133" s="186"/>
      <c r="IB133" s="186"/>
      <c r="IC133" s="186"/>
      <c r="ID133" s="186"/>
      <c r="IE133" s="186"/>
      <c r="IF133" s="186"/>
      <c r="IG133" s="186"/>
      <c r="IH133" s="186"/>
      <c r="II133" s="186"/>
      <c r="IJ133" s="186"/>
      <c r="IK133" s="186"/>
      <c r="IL133" s="186"/>
      <c r="IM133" s="186"/>
      <c r="IN133" s="186"/>
      <c r="IO133" s="186"/>
      <c r="IP133" s="186"/>
      <c r="IQ133" s="186"/>
      <c r="IR133" s="186"/>
      <c r="IS133" s="186"/>
      <c r="IT133" s="186"/>
      <c r="IU133" s="186"/>
      <c r="IV133" s="186"/>
    </row>
    <row r="134" spans="1:256" ht="15">
      <c r="A134" s="851" t="s">
        <v>53</v>
      </c>
      <c r="B134" s="854" t="s">
        <v>54</v>
      </c>
      <c r="C134" s="177" t="s">
        <v>0</v>
      </c>
      <c r="D134" s="178">
        <f t="shared" ref="D134:P135" si="51">D137+D140+D143+D146+D152+D149</f>
        <v>212412909</v>
      </c>
      <c r="E134" s="179">
        <f t="shared" si="51"/>
        <v>197904242</v>
      </c>
      <c r="F134" s="179">
        <f t="shared" si="51"/>
        <v>98678852</v>
      </c>
      <c r="G134" s="179">
        <f t="shared" si="51"/>
        <v>65174816</v>
      </c>
      <c r="H134" s="179">
        <f t="shared" si="51"/>
        <v>33504036</v>
      </c>
      <c r="I134" s="179">
        <f t="shared" si="51"/>
        <v>140000</v>
      </c>
      <c r="J134" s="179">
        <f t="shared" si="51"/>
        <v>2095300</v>
      </c>
      <c r="K134" s="179">
        <f t="shared" si="51"/>
        <v>96990090</v>
      </c>
      <c r="L134" s="179">
        <f t="shared" si="51"/>
        <v>0</v>
      </c>
      <c r="M134" s="179">
        <f t="shared" si="51"/>
        <v>14508667</v>
      </c>
      <c r="N134" s="179">
        <f t="shared" si="51"/>
        <v>14508667</v>
      </c>
      <c r="O134" s="179">
        <f t="shared" si="51"/>
        <v>5394535</v>
      </c>
      <c r="P134" s="179">
        <f t="shared" si="51"/>
        <v>0</v>
      </c>
      <c r="Q134" s="191"/>
      <c r="R134" s="191"/>
      <c r="S134" s="191"/>
      <c r="T134" s="191"/>
      <c r="U134" s="191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192"/>
      <c r="EL134" s="192"/>
      <c r="EM134" s="192"/>
      <c r="EN134" s="192"/>
      <c r="EO134" s="192"/>
      <c r="EP134" s="192"/>
      <c r="EQ134" s="192"/>
      <c r="ER134" s="192"/>
      <c r="ES134" s="192"/>
      <c r="ET134" s="192"/>
      <c r="EU134" s="192"/>
      <c r="EV134" s="192"/>
      <c r="EW134" s="192"/>
      <c r="EX134" s="192"/>
      <c r="EY134" s="192"/>
      <c r="EZ134" s="192"/>
      <c r="FA134" s="192"/>
      <c r="FB134" s="192"/>
      <c r="FC134" s="192"/>
      <c r="FD134" s="192"/>
      <c r="FE134" s="192"/>
      <c r="FF134" s="192"/>
      <c r="FG134" s="192"/>
      <c r="FH134" s="192"/>
      <c r="FI134" s="192"/>
      <c r="FJ134" s="192"/>
      <c r="FK134" s="192"/>
      <c r="FL134" s="192"/>
      <c r="FM134" s="192"/>
      <c r="FN134" s="192"/>
      <c r="FO134" s="192"/>
      <c r="FP134" s="192"/>
      <c r="FQ134" s="192"/>
      <c r="FR134" s="192"/>
      <c r="FS134" s="192"/>
      <c r="FT134" s="192"/>
      <c r="FU134" s="192"/>
      <c r="FV134" s="192"/>
      <c r="FW134" s="192"/>
      <c r="FX134" s="192"/>
      <c r="FY134" s="192"/>
      <c r="FZ134" s="192"/>
      <c r="GA134" s="192"/>
      <c r="GB134" s="192"/>
      <c r="GC134" s="192"/>
      <c r="GD134" s="192"/>
      <c r="GE134" s="192"/>
      <c r="GF134" s="192"/>
      <c r="GG134" s="192"/>
      <c r="GH134" s="192"/>
      <c r="GI134" s="192"/>
      <c r="GJ134" s="192"/>
      <c r="GK134" s="192"/>
      <c r="GL134" s="192"/>
      <c r="GM134" s="192"/>
      <c r="GN134" s="192"/>
      <c r="GO134" s="192"/>
      <c r="GP134" s="192"/>
      <c r="GQ134" s="192"/>
      <c r="GR134" s="192"/>
      <c r="GS134" s="192"/>
      <c r="GT134" s="192"/>
      <c r="GU134" s="192"/>
      <c r="GV134" s="192"/>
      <c r="GW134" s="192"/>
      <c r="GX134" s="192"/>
      <c r="GY134" s="192"/>
      <c r="GZ134" s="192"/>
      <c r="HA134" s="192"/>
      <c r="HB134" s="192"/>
      <c r="HC134" s="192"/>
      <c r="HD134" s="192"/>
      <c r="HE134" s="192"/>
      <c r="HF134" s="192"/>
      <c r="HG134" s="192"/>
      <c r="HH134" s="192"/>
      <c r="HI134" s="192"/>
      <c r="HJ134" s="192"/>
      <c r="HK134" s="192"/>
      <c r="HL134" s="192"/>
      <c r="HM134" s="192"/>
      <c r="HN134" s="192"/>
      <c r="HO134" s="192"/>
      <c r="HP134" s="192"/>
      <c r="HQ134" s="192"/>
      <c r="HR134" s="192"/>
      <c r="HS134" s="192"/>
      <c r="HT134" s="192"/>
      <c r="HU134" s="192"/>
      <c r="HV134" s="192"/>
      <c r="HW134" s="192"/>
      <c r="HX134" s="192"/>
      <c r="HY134" s="192"/>
      <c r="HZ134" s="192"/>
      <c r="IA134" s="192"/>
      <c r="IB134" s="192"/>
      <c r="IC134" s="192"/>
      <c r="ID134" s="192"/>
      <c r="IE134" s="192"/>
      <c r="IF134" s="192"/>
      <c r="IG134" s="192"/>
      <c r="IH134" s="192"/>
      <c r="II134" s="192"/>
      <c r="IJ134" s="192"/>
      <c r="IK134" s="192"/>
      <c r="IL134" s="192"/>
      <c r="IM134" s="192"/>
      <c r="IN134" s="192"/>
      <c r="IO134" s="192"/>
      <c r="IP134" s="192"/>
      <c r="IQ134" s="192"/>
      <c r="IR134" s="192"/>
      <c r="IS134" s="192"/>
      <c r="IT134" s="192"/>
      <c r="IU134" s="192"/>
      <c r="IV134" s="192"/>
    </row>
    <row r="135" spans="1:256" ht="15">
      <c r="A135" s="852"/>
      <c r="B135" s="855"/>
      <c r="C135" s="177" t="s">
        <v>1</v>
      </c>
      <c r="D135" s="178">
        <f t="shared" si="51"/>
        <v>12980039</v>
      </c>
      <c r="E135" s="179">
        <f t="shared" si="51"/>
        <v>12980039</v>
      </c>
      <c r="F135" s="179">
        <f t="shared" si="51"/>
        <v>1345000</v>
      </c>
      <c r="G135" s="179">
        <f t="shared" si="51"/>
        <v>0</v>
      </c>
      <c r="H135" s="179">
        <f t="shared" si="51"/>
        <v>1345000</v>
      </c>
      <c r="I135" s="179">
        <f t="shared" si="51"/>
        <v>0</v>
      </c>
      <c r="J135" s="179">
        <f t="shared" si="51"/>
        <v>0</v>
      </c>
      <c r="K135" s="179">
        <f t="shared" si="51"/>
        <v>11635039</v>
      </c>
      <c r="L135" s="179">
        <f t="shared" si="51"/>
        <v>0</v>
      </c>
      <c r="M135" s="179">
        <f t="shared" si="51"/>
        <v>0</v>
      </c>
      <c r="N135" s="179">
        <f t="shared" si="51"/>
        <v>0</v>
      </c>
      <c r="O135" s="179">
        <f t="shared" si="51"/>
        <v>0</v>
      </c>
      <c r="P135" s="179">
        <f t="shared" si="51"/>
        <v>0</v>
      </c>
      <c r="Q135" s="191"/>
      <c r="R135" s="191"/>
      <c r="S135" s="191"/>
      <c r="T135" s="191"/>
      <c r="U135" s="191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  <c r="BV135" s="192"/>
      <c r="BW135" s="192"/>
      <c r="BX135" s="192"/>
      <c r="BY135" s="192"/>
      <c r="BZ135" s="192"/>
      <c r="CA135" s="192"/>
      <c r="CB135" s="192"/>
      <c r="CC135" s="192"/>
      <c r="CD135" s="192"/>
      <c r="CE135" s="192"/>
      <c r="CF135" s="192"/>
      <c r="CG135" s="192"/>
      <c r="CH135" s="192"/>
      <c r="CI135" s="192"/>
      <c r="CJ135" s="192"/>
      <c r="CK135" s="192"/>
      <c r="CL135" s="192"/>
      <c r="CM135" s="192"/>
      <c r="CN135" s="192"/>
      <c r="CO135" s="192"/>
      <c r="CP135" s="192"/>
      <c r="CQ135" s="192"/>
      <c r="CR135" s="192"/>
      <c r="CS135" s="192"/>
      <c r="CT135" s="192"/>
      <c r="CU135" s="192"/>
      <c r="CV135" s="192"/>
      <c r="CW135" s="192"/>
      <c r="CX135" s="192"/>
      <c r="CY135" s="192"/>
      <c r="CZ135" s="192"/>
      <c r="DA135" s="192"/>
      <c r="DB135" s="192"/>
      <c r="DC135" s="192"/>
      <c r="DD135" s="192"/>
      <c r="DE135" s="192"/>
      <c r="DF135" s="192"/>
      <c r="DG135" s="192"/>
      <c r="DH135" s="192"/>
      <c r="DI135" s="192"/>
      <c r="DJ135" s="192"/>
      <c r="DK135" s="192"/>
      <c r="DL135" s="192"/>
      <c r="DM135" s="192"/>
      <c r="DN135" s="192"/>
      <c r="DO135" s="192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192"/>
      <c r="EL135" s="192"/>
      <c r="EM135" s="192"/>
      <c r="EN135" s="192"/>
      <c r="EO135" s="192"/>
      <c r="EP135" s="192"/>
      <c r="EQ135" s="192"/>
      <c r="ER135" s="192"/>
      <c r="ES135" s="192"/>
      <c r="ET135" s="192"/>
      <c r="EU135" s="192"/>
      <c r="EV135" s="192"/>
      <c r="EW135" s="192"/>
      <c r="EX135" s="192"/>
      <c r="EY135" s="192"/>
      <c r="EZ135" s="192"/>
      <c r="FA135" s="192"/>
      <c r="FB135" s="192"/>
      <c r="FC135" s="192"/>
      <c r="FD135" s="192"/>
      <c r="FE135" s="192"/>
      <c r="FF135" s="192"/>
      <c r="FG135" s="192"/>
      <c r="FH135" s="192"/>
      <c r="FI135" s="192"/>
      <c r="FJ135" s="192"/>
      <c r="FK135" s="192"/>
      <c r="FL135" s="192"/>
      <c r="FM135" s="192"/>
      <c r="FN135" s="192"/>
      <c r="FO135" s="192"/>
      <c r="FP135" s="192"/>
      <c r="FQ135" s="192"/>
      <c r="FR135" s="192"/>
      <c r="FS135" s="192"/>
      <c r="FT135" s="192"/>
      <c r="FU135" s="192"/>
      <c r="FV135" s="192"/>
      <c r="FW135" s="192"/>
      <c r="FX135" s="192"/>
      <c r="FY135" s="192"/>
      <c r="FZ135" s="192"/>
      <c r="GA135" s="192"/>
      <c r="GB135" s="192"/>
      <c r="GC135" s="192"/>
      <c r="GD135" s="192"/>
      <c r="GE135" s="192"/>
      <c r="GF135" s="192"/>
      <c r="GG135" s="192"/>
      <c r="GH135" s="192"/>
      <c r="GI135" s="192"/>
      <c r="GJ135" s="192"/>
      <c r="GK135" s="192"/>
      <c r="GL135" s="192"/>
      <c r="GM135" s="192"/>
      <c r="GN135" s="192"/>
      <c r="GO135" s="192"/>
      <c r="GP135" s="192"/>
      <c r="GQ135" s="192"/>
      <c r="GR135" s="192"/>
      <c r="GS135" s="192"/>
      <c r="GT135" s="192"/>
      <c r="GU135" s="192"/>
      <c r="GV135" s="192"/>
      <c r="GW135" s="192"/>
      <c r="GX135" s="192"/>
      <c r="GY135" s="192"/>
      <c r="GZ135" s="192"/>
      <c r="HA135" s="192"/>
      <c r="HB135" s="192"/>
      <c r="HC135" s="192"/>
      <c r="HD135" s="192"/>
      <c r="HE135" s="192"/>
      <c r="HF135" s="192"/>
      <c r="HG135" s="192"/>
      <c r="HH135" s="192"/>
      <c r="HI135" s="192"/>
      <c r="HJ135" s="192"/>
      <c r="HK135" s="192"/>
      <c r="HL135" s="192"/>
      <c r="HM135" s="192"/>
      <c r="HN135" s="192"/>
      <c r="HO135" s="192"/>
      <c r="HP135" s="192"/>
      <c r="HQ135" s="192"/>
      <c r="HR135" s="192"/>
      <c r="HS135" s="192"/>
      <c r="HT135" s="192"/>
      <c r="HU135" s="192"/>
      <c r="HV135" s="192"/>
      <c r="HW135" s="192"/>
      <c r="HX135" s="192"/>
      <c r="HY135" s="192"/>
      <c r="HZ135" s="192"/>
      <c r="IA135" s="192"/>
      <c r="IB135" s="192"/>
      <c r="IC135" s="192"/>
      <c r="ID135" s="192"/>
      <c r="IE135" s="192"/>
      <c r="IF135" s="192"/>
      <c r="IG135" s="192"/>
      <c r="IH135" s="192"/>
      <c r="II135" s="192"/>
      <c r="IJ135" s="192"/>
      <c r="IK135" s="192"/>
      <c r="IL135" s="192"/>
      <c r="IM135" s="192"/>
      <c r="IN135" s="192"/>
      <c r="IO135" s="192"/>
      <c r="IP135" s="192"/>
      <c r="IQ135" s="192"/>
      <c r="IR135" s="192"/>
      <c r="IS135" s="192"/>
      <c r="IT135" s="192"/>
      <c r="IU135" s="192"/>
      <c r="IV135" s="192"/>
    </row>
    <row r="136" spans="1:256" ht="15">
      <c r="A136" s="853"/>
      <c r="B136" s="856"/>
      <c r="C136" s="177" t="s">
        <v>2</v>
      </c>
      <c r="D136" s="178">
        <f>D134+D135</f>
        <v>225392948</v>
      </c>
      <c r="E136" s="179">
        <f t="shared" ref="E136:P136" si="52">E134+E135</f>
        <v>210884281</v>
      </c>
      <c r="F136" s="179">
        <f t="shared" si="52"/>
        <v>100023852</v>
      </c>
      <c r="G136" s="179">
        <f t="shared" si="52"/>
        <v>65174816</v>
      </c>
      <c r="H136" s="179">
        <f t="shared" si="52"/>
        <v>34849036</v>
      </c>
      <c r="I136" s="179">
        <f t="shared" si="52"/>
        <v>140000</v>
      </c>
      <c r="J136" s="179">
        <f t="shared" si="52"/>
        <v>2095300</v>
      </c>
      <c r="K136" s="179">
        <f t="shared" si="52"/>
        <v>108625129</v>
      </c>
      <c r="L136" s="179">
        <f t="shared" si="52"/>
        <v>0</v>
      </c>
      <c r="M136" s="179">
        <f t="shared" si="52"/>
        <v>14508667</v>
      </c>
      <c r="N136" s="179">
        <f t="shared" si="52"/>
        <v>14508667</v>
      </c>
      <c r="O136" s="179">
        <f t="shared" si="52"/>
        <v>5394535</v>
      </c>
      <c r="P136" s="179">
        <f t="shared" si="52"/>
        <v>0</v>
      </c>
      <c r="Q136" s="191"/>
      <c r="R136" s="191"/>
      <c r="S136" s="191"/>
      <c r="T136" s="191"/>
      <c r="U136" s="191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  <c r="BV136" s="192"/>
      <c r="BW136" s="192"/>
      <c r="BX136" s="192"/>
      <c r="BY136" s="192"/>
      <c r="BZ136" s="192"/>
      <c r="CA136" s="192"/>
      <c r="CB136" s="192"/>
      <c r="CC136" s="192"/>
      <c r="CD136" s="192"/>
      <c r="CE136" s="192"/>
      <c r="CF136" s="192"/>
      <c r="CG136" s="192"/>
      <c r="CH136" s="192"/>
      <c r="CI136" s="192"/>
      <c r="CJ136" s="192"/>
      <c r="CK136" s="192"/>
      <c r="CL136" s="192"/>
      <c r="CM136" s="192"/>
      <c r="CN136" s="192"/>
      <c r="CO136" s="192"/>
      <c r="CP136" s="192"/>
      <c r="CQ136" s="192"/>
      <c r="CR136" s="192"/>
      <c r="CS136" s="192"/>
      <c r="CT136" s="192"/>
      <c r="CU136" s="192"/>
      <c r="CV136" s="192"/>
      <c r="CW136" s="192"/>
      <c r="CX136" s="192"/>
      <c r="CY136" s="192"/>
      <c r="CZ136" s="192"/>
      <c r="DA136" s="192"/>
      <c r="DB136" s="192"/>
      <c r="DC136" s="192"/>
      <c r="DD136" s="192"/>
      <c r="DE136" s="192"/>
      <c r="DF136" s="192"/>
      <c r="DG136" s="192"/>
      <c r="DH136" s="192"/>
      <c r="DI136" s="192"/>
      <c r="DJ136" s="192"/>
      <c r="DK136" s="192"/>
      <c r="DL136" s="192"/>
      <c r="DM136" s="192"/>
      <c r="DN136" s="192"/>
      <c r="DO136" s="192"/>
      <c r="DP136" s="192"/>
      <c r="DQ136" s="192"/>
      <c r="DR136" s="192"/>
      <c r="DS136" s="192"/>
      <c r="DT136" s="192"/>
      <c r="DU136" s="192"/>
      <c r="DV136" s="192"/>
      <c r="DW136" s="192"/>
      <c r="DX136" s="192"/>
      <c r="DY136" s="192"/>
      <c r="DZ136" s="192"/>
      <c r="EA136" s="192"/>
      <c r="EB136" s="192"/>
      <c r="EC136" s="192"/>
      <c r="ED136" s="192"/>
      <c r="EE136" s="192"/>
      <c r="EF136" s="192"/>
      <c r="EG136" s="192"/>
      <c r="EH136" s="192"/>
      <c r="EI136" s="192"/>
      <c r="EJ136" s="192"/>
      <c r="EK136" s="192"/>
      <c r="EL136" s="192"/>
      <c r="EM136" s="192"/>
      <c r="EN136" s="192"/>
      <c r="EO136" s="192"/>
      <c r="EP136" s="192"/>
      <c r="EQ136" s="192"/>
      <c r="ER136" s="192"/>
      <c r="ES136" s="192"/>
      <c r="ET136" s="192"/>
      <c r="EU136" s="192"/>
      <c r="EV136" s="192"/>
      <c r="EW136" s="192"/>
      <c r="EX136" s="192"/>
      <c r="EY136" s="192"/>
      <c r="EZ136" s="192"/>
      <c r="FA136" s="192"/>
      <c r="FB136" s="192"/>
      <c r="FC136" s="192"/>
      <c r="FD136" s="192"/>
      <c r="FE136" s="192"/>
      <c r="FF136" s="192"/>
      <c r="FG136" s="192"/>
      <c r="FH136" s="192"/>
      <c r="FI136" s="192"/>
      <c r="FJ136" s="192"/>
      <c r="FK136" s="192"/>
      <c r="FL136" s="192"/>
      <c r="FM136" s="192"/>
      <c r="FN136" s="192"/>
      <c r="FO136" s="192"/>
      <c r="FP136" s="192"/>
      <c r="FQ136" s="192"/>
      <c r="FR136" s="192"/>
      <c r="FS136" s="192"/>
      <c r="FT136" s="192"/>
      <c r="FU136" s="192"/>
      <c r="FV136" s="192"/>
      <c r="FW136" s="192"/>
      <c r="FX136" s="192"/>
      <c r="FY136" s="192"/>
      <c r="FZ136" s="192"/>
      <c r="GA136" s="192"/>
      <c r="GB136" s="192"/>
      <c r="GC136" s="192"/>
      <c r="GD136" s="192"/>
      <c r="GE136" s="192"/>
      <c r="GF136" s="192"/>
      <c r="GG136" s="192"/>
      <c r="GH136" s="192"/>
      <c r="GI136" s="192"/>
      <c r="GJ136" s="192"/>
      <c r="GK136" s="192"/>
      <c r="GL136" s="192"/>
      <c r="GM136" s="192"/>
      <c r="GN136" s="192"/>
      <c r="GO136" s="192"/>
      <c r="GP136" s="192"/>
      <c r="GQ136" s="192"/>
      <c r="GR136" s="192"/>
      <c r="GS136" s="192"/>
      <c r="GT136" s="192"/>
      <c r="GU136" s="192"/>
      <c r="GV136" s="192"/>
      <c r="GW136" s="192"/>
      <c r="GX136" s="192"/>
      <c r="GY136" s="192"/>
      <c r="GZ136" s="192"/>
      <c r="HA136" s="192"/>
      <c r="HB136" s="192"/>
      <c r="HC136" s="192"/>
      <c r="HD136" s="192"/>
      <c r="HE136" s="192"/>
      <c r="HF136" s="192"/>
      <c r="HG136" s="192"/>
      <c r="HH136" s="192"/>
      <c r="HI136" s="192"/>
      <c r="HJ136" s="192"/>
      <c r="HK136" s="192"/>
      <c r="HL136" s="192"/>
      <c r="HM136" s="192"/>
      <c r="HN136" s="192"/>
      <c r="HO136" s="192"/>
      <c r="HP136" s="192"/>
      <c r="HQ136" s="192"/>
      <c r="HR136" s="192"/>
      <c r="HS136" s="192"/>
      <c r="HT136" s="192"/>
      <c r="HU136" s="192"/>
      <c r="HV136" s="192"/>
      <c r="HW136" s="192"/>
      <c r="HX136" s="192"/>
      <c r="HY136" s="192"/>
      <c r="HZ136" s="192"/>
      <c r="IA136" s="192"/>
      <c r="IB136" s="192"/>
      <c r="IC136" s="192"/>
      <c r="ID136" s="192"/>
      <c r="IE136" s="192"/>
      <c r="IF136" s="192"/>
      <c r="IG136" s="192"/>
      <c r="IH136" s="192"/>
      <c r="II136" s="192"/>
      <c r="IJ136" s="192"/>
      <c r="IK136" s="192"/>
      <c r="IL136" s="192"/>
      <c r="IM136" s="192"/>
      <c r="IN136" s="192"/>
      <c r="IO136" s="192"/>
      <c r="IP136" s="192"/>
      <c r="IQ136" s="192"/>
      <c r="IR136" s="192"/>
      <c r="IS136" s="192"/>
      <c r="IT136" s="192"/>
      <c r="IU136" s="192"/>
      <c r="IV136" s="192"/>
    </row>
    <row r="137" spans="1:256" hidden="1">
      <c r="A137" s="839" t="s">
        <v>196</v>
      </c>
      <c r="B137" s="842" t="s">
        <v>197</v>
      </c>
      <c r="C137" s="182" t="s">
        <v>0</v>
      </c>
      <c r="D137" s="183">
        <f t="shared" ref="D137:D153" si="53">E137+M137</f>
        <v>2200000</v>
      </c>
      <c r="E137" s="184">
        <f t="shared" ref="E137:E153" si="54">F137+I137+J137+K137+L137</f>
        <v>2200000</v>
      </c>
      <c r="F137" s="184">
        <f t="shared" ref="F137:F153" si="55">G137+H137</f>
        <v>680000</v>
      </c>
      <c r="G137" s="184">
        <v>94500</v>
      </c>
      <c r="H137" s="184">
        <v>585500</v>
      </c>
      <c r="I137" s="184">
        <v>0</v>
      </c>
      <c r="J137" s="184">
        <v>1520000</v>
      </c>
      <c r="K137" s="184">
        <v>0</v>
      </c>
      <c r="L137" s="184">
        <v>0</v>
      </c>
      <c r="M137" s="184">
        <f t="shared" ref="M137:M153" si="56">N137+P137</f>
        <v>0</v>
      </c>
      <c r="N137" s="184">
        <v>0</v>
      </c>
      <c r="O137" s="184">
        <v>0</v>
      </c>
      <c r="P137" s="184">
        <v>0</v>
      </c>
      <c r="Q137" s="185"/>
      <c r="R137" s="185"/>
      <c r="S137" s="185"/>
      <c r="T137" s="185"/>
      <c r="U137" s="185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86"/>
      <c r="FM137" s="186"/>
      <c r="FN137" s="186"/>
      <c r="FO137" s="186"/>
      <c r="FP137" s="186"/>
      <c r="FQ137" s="186"/>
      <c r="FR137" s="186"/>
      <c r="FS137" s="186"/>
      <c r="FT137" s="186"/>
      <c r="FU137" s="186"/>
      <c r="FV137" s="186"/>
      <c r="FW137" s="186"/>
      <c r="FX137" s="186"/>
      <c r="FY137" s="186"/>
      <c r="FZ137" s="186"/>
      <c r="GA137" s="186"/>
      <c r="GB137" s="186"/>
      <c r="GC137" s="186"/>
      <c r="GD137" s="186"/>
      <c r="GE137" s="186"/>
      <c r="GF137" s="186"/>
      <c r="GG137" s="186"/>
      <c r="GH137" s="186"/>
      <c r="GI137" s="186"/>
      <c r="GJ137" s="186"/>
      <c r="GK137" s="186"/>
      <c r="GL137" s="186"/>
      <c r="GM137" s="186"/>
      <c r="GN137" s="186"/>
      <c r="GO137" s="186"/>
      <c r="GP137" s="186"/>
      <c r="GQ137" s="186"/>
      <c r="GR137" s="186"/>
      <c r="GS137" s="186"/>
      <c r="GT137" s="186"/>
      <c r="GU137" s="186"/>
      <c r="GV137" s="186"/>
      <c r="GW137" s="186"/>
      <c r="GX137" s="186"/>
      <c r="GY137" s="186"/>
      <c r="GZ137" s="186"/>
      <c r="HA137" s="186"/>
      <c r="HB137" s="186"/>
      <c r="HC137" s="186"/>
      <c r="HD137" s="186"/>
      <c r="HE137" s="186"/>
      <c r="HF137" s="186"/>
      <c r="HG137" s="186"/>
      <c r="HH137" s="186"/>
      <c r="HI137" s="186"/>
      <c r="HJ137" s="186"/>
      <c r="HK137" s="186"/>
      <c r="HL137" s="186"/>
      <c r="HM137" s="186"/>
      <c r="HN137" s="186"/>
      <c r="HO137" s="186"/>
      <c r="HP137" s="186"/>
      <c r="HQ137" s="186"/>
      <c r="HR137" s="186"/>
      <c r="HS137" s="186"/>
      <c r="HT137" s="186"/>
      <c r="HU137" s="186"/>
      <c r="HV137" s="186"/>
      <c r="HW137" s="186"/>
      <c r="HX137" s="186"/>
      <c r="HY137" s="186"/>
      <c r="HZ137" s="186"/>
      <c r="IA137" s="186"/>
      <c r="IB137" s="186"/>
      <c r="IC137" s="186"/>
      <c r="ID137" s="186"/>
      <c r="IE137" s="186"/>
      <c r="IF137" s="186"/>
      <c r="IG137" s="186"/>
      <c r="IH137" s="186"/>
      <c r="II137" s="186"/>
      <c r="IJ137" s="186"/>
      <c r="IK137" s="186"/>
      <c r="IL137" s="186"/>
      <c r="IM137" s="186"/>
      <c r="IN137" s="186"/>
      <c r="IO137" s="186"/>
      <c r="IP137" s="186"/>
      <c r="IQ137" s="186"/>
      <c r="IR137" s="186"/>
      <c r="IS137" s="186"/>
      <c r="IT137" s="186"/>
      <c r="IU137" s="186"/>
      <c r="IV137" s="186"/>
    </row>
    <row r="138" spans="1:256" hidden="1">
      <c r="A138" s="840"/>
      <c r="B138" s="843"/>
      <c r="C138" s="182" t="s">
        <v>1</v>
      </c>
      <c r="D138" s="183">
        <f t="shared" si="53"/>
        <v>0</v>
      </c>
      <c r="E138" s="184">
        <f t="shared" si="54"/>
        <v>0</v>
      </c>
      <c r="F138" s="184">
        <f t="shared" si="55"/>
        <v>0</v>
      </c>
      <c r="G138" s="184"/>
      <c r="H138" s="184"/>
      <c r="I138" s="184"/>
      <c r="J138" s="184"/>
      <c r="K138" s="184"/>
      <c r="L138" s="184"/>
      <c r="M138" s="184">
        <f t="shared" si="56"/>
        <v>0</v>
      </c>
      <c r="N138" s="184"/>
      <c r="O138" s="184"/>
      <c r="P138" s="184"/>
      <c r="Q138" s="185"/>
      <c r="R138" s="185"/>
      <c r="S138" s="185"/>
      <c r="T138" s="185"/>
      <c r="U138" s="185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  <c r="EE138" s="186"/>
      <c r="EF138" s="186"/>
      <c r="EG138" s="186"/>
      <c r="EH138" s="186"/>
      <c r="EI138" s="186"/>
      <c r="EJ138" s="186"/>
      <c r="EK138" s="186"/>
      <c r="EL138" s="186"/>
      <c r="EM138" s="186"/>
      <c r="EN138" s="186"/>
      <c r="EO138" s="186"/>
      <c r="EP138" s="186"/>
      <c r="EQ138" s="186"/>
      <c r="ER138" s="186"/>
      <c r="ES138" s="186"/>
      <c r="ET138" s="186"/>
      <c r="EU138" s="186"/>
      <c r="EV138" s="186"/>
      <c r="EW138" s="186"/>
      <c r="EX138" s="186"/>
      <c r="EY138" s="186"/>
      <c r="EZ138" s="186"/>
      <c r="FA138" s="186"/>
      <c r="FB138" s="186"/>
      <c r="FC138" s="186"/>
      <c r="FD138" s="186"/>
      <c r="FE138" s="186"/>
      <c r="FF138" s="186"/>
      <c r="FG138" s="186"/>
      <c r="FH138" s="186"/>
      <c r="FI138" s="186"/>
      <c r="FJ138" s="186"/>
      <c r="FK138" s="186"/>
      <c r="FL138" s="186"/>
      <c r="FM138" s="186"/>
      <c r="FN138" s="186"/>
      <c r="FO138" s="186"/>
      <c r="FP138" s="186"/>
      <c r="FQ138" s="186"/>
      <c r="FR138" s="186"/>
      <c r="FS138" s="186"/>
      <c r="FT138" s="186"/>
      <c r="FU138" s="186"/>
      <c r="FV138" s="186"/>
      <c r="FW138" s="186"/>
      <c r="FX138" s="186"/>
      <c r="FY138" s="186"/>
      <c r="FZ138" s="186"/>
      <c r="GA138" s="186"/>
      <c r="GB138" s="186"/>
      <c r="GC138" s="186"/>
      <c r="GD138" s="186"/>
      <c r="GE138" s="186"/>
      <c r="GF138" s="186"/>
      <c r="GG138" s="186"/>
      <c r="GH138" s="186"/>
      <c r="GI138" s="186"/>
      <c r="GJ138" s="186"/>
      <c r="GK138" s="186"/>
      <c r="GL138" s="186"/>
      <c r="GM138" s="186"/>
      <c r="GN138" s="186"/>
      <c r="GO138" s="186"/>
      <c r="GP138" s="186"/>
      <c r="GQ138" s="186"/>
      <c r="GR138" s="186"/>
      <c r="GS138" s="186"/>
      <c r="GT138" s="186"/>
      <c r="GU138" s="186"/>
      <c r="GV138" s="186"/>
      <c r="GW138" s="186"/>
      <c r="GX138" s="186"/>
      <c r="GY138" s="186"/>
      <c r="GZ138" s="186"/>
      <c r="HA138" s="186"/>
      <c r="HB138" s="186"/>
      <c r="HC138" s="186"/>
      <c r="HD138" s="186"/>
      <c r="HE138" s="186"/>
      <c r="HF138" s="186"/>
      <c r="HG138" s="186"/>
      <c r="HH138" s="186"/>
      <c r="HI138" s="186"/>
      <c r="HJ138" s="186"/>
      <c r="HK138" s="186"/>
      <c r="HL138" s="186"/>
      <c r="HM138" s="186"/>
      <c r="HN138" s="186"/>
      <c r="HO138" s="186"/>
      <c r="HP138" s="186"/>
      <c r="HQ138" s="186"/>
      <c r="HR138" s="186"/>
      <c r="HS138" s="186"/>
      <c r="HT138" s="186"/>
      <c r="HU138" s="186"/>
      <c r="HV138" s="186"/>
      <c r="HW138" s="186"/>
      <c r="HX138" s="186"/>
      <c r="HY138" s="186"/>
      <c r="HZ138" s="186"/>
      <c r="IA138" s="186"/>
      <c r="IB138" s="186"/>
      <c r="IC138" s="186"/>
      <c r="ID138" s="186"/>
      <c r="IE138" s="186"/>
      <c r="IF138" s="186"/>
      <c r="IG138" s="186"/>
      <c r="IH138" s="186"/>
      <c r="II138" s="186"/>
      <c r="IJ138" s="186"/>
      <c r="IK138" s="186"/>
      <c r="IL138" s="186"/>
      <c r="IM138" s="186"/>
      <c r="IN138" s="186"/>
      <c r="IO138" s="186"/>
      <c r="IP138" s="186"/>
      <c r="IQ138" s="186"/>
      <c r="IR138" s="186"/>
      <c r="IS138" s="186"/>
      <c r="IT138" s="186"/>
      <c r="IU138" s="186"/>
      <c r="IV138" s="186"/>
    </row>
    <row r="139" spans="1:256" hidden="1">
      <c r="A139" s="841"/>
      <c r="B139" s="844"/>
      <c r="C139" s="182" t="s">
        <v>2</v>
      </c>
      <c r="D139" s="183">
        <f>D137+D138</f>
        <v>2200000</v>
      </c>
      <c r="E139" s="184">
        <f t="shared" ref="E139:P139" si="57">E137+E138</f>
        <v>2200000</v>
      </c>
      <c r="F139" s="184">
        <f t="shared" si="57"/>
        <v>680000</v>
      </c>
      <c r="G139" s="184">
        <f t="shared" si="57"/>
        <v>94500</v>
      </c>
      <c r="H139" s="184">
        <f t="shared" si="57"/>
        <v>585500</v>
      </c>
      <c r="I139" s="184">
        <f t="shared" si="57"/>
        <v>0</v>
      </c>
      <c r="J139" s="184">
        <f t="shared" si="57"/>
        <v>1520000</v>
      </c>
      <c r="K139" s="184">
        <f t="shared" si="57"/>
        <v>0</v>
      </c>
      <c r="L139" s="184">
        <f t="shared" si="57"/>
        <v>0</v>
      </c>
      <c r="M139" s="184">
        <f t="shared" si="57"/>
        <v>0</v>
      </c>
      <c r="N139" s="184">
        <f t="shared" si="57"/>
        <v>0</v>
      </c>
      <c r="O139" s="184">
        <f t="shared" si="57"/>
        <v>0</v>
      </c>
      <c r="P139" s="184">
        <f t="shared" si="57"/>
        <v>0</v>
      </c>
      <c r="Q139" s="185"/>
      <c r="R139" s="185"/>
      <c r="S139" s="185"/>
      <c r="T139" s="185"/>
      <c r="U139" s="185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86"/>
      <c r="FM139" s="186"/>
      <c r="FN139" s="186"/>
      <c r="FO139" s="186"/>
      <c r="FP139" s="186"/>
      <c r="FQ139" s="186"/>
      <c r="FR139" s="186"/>
      <c r="FS139" s="186"/>
      <c r="FT139" s="186"/>
      <c r="FU139" s="186"/>
      <c r="FV139" s="186"/>
      <c r="FW139" s="186"/>
      <c r="FX139" s="186"/>
      <c r="FY139" s="186"/>
      <c r="FZ139" s="186"/>
      <c r="GA139" s="186"/>
      <c r="GB139" s="186"/>
      <c r="GC139" s="186"/>
      <c r="GD139" s="186"/>
      <c r="GE139" s="186"/>
      <c r="GF139" s="186"/>
      <c r="GG139" s="186"/>
      <c r="GH139" s="186"/>
      <c r="GI139" s="186"/>
      <c r="GJ139" s="186"/>
      <c r="GK139" s="186"/>
      <c r="GL139" s="186"/>
      <c r="GM139" s="186"/>
      <c r="GN139" s="186"/>
      <c r="GO139" s="186"/>
      <c r="GP139" s="186"/>
      <c r="GQ139" s="186"/>
      <c r="GR139" s="186"/>
      <c r="GS139" s="186"/>
      <c r="GT139" s="186"/>
      <c r="GU139" s="186"/>
      <c r="GV139" s="186"/>
      <c r="GW139" s="186"/>
      <c r="GX139" s="186"/>
      <c r="GY139" s="186"/>
      <c r="GZ139" s="186"/>
      <c r="HA139" s="186"/>
      <c r="HB139" s="186"/>
      <c r="HC139" s="186"/>
      <c r="HD139" s="186"/>
      <c r="HE139" s="186"/>
      <c r="HF139" s="186"/>
      <c r="HG139" s="186"/>
      <c r="HH139" s="186"/>
      <c r="HI139" s="186"/>
      <c r="HJ139" s="186"/>
      <c r="HK139" s="186"/>
      <c r="HL139" s="186"/>
      <c r="HM139" s="186"/>
      <c r="HN139" s="186"/>
      <c r="HO139" s="186"/>
      <c r="HP139" s="186"/>
      <c r="HQ139" s="186"/>
      <c r="HR139" s="186"/>
      <c r="HS139" s="186"/>
      <c r="HT139" s="186"/>
      <c r="HU139" s="186"/>
      <c r="HV139" s="186"/>
      <c r="HW139" s="186"/>
      <c r="HX139" s="186"/>
      <c r="HY139" s="186"/>
      <c r="HZ139" s="186"/>
      <c r="IA139" s="186"/>
      <c r="IB139" s="186"/>
      <c r="IC139" s="186"/>
      <c r="ID139" s="186"/>
      <c r="IE139" s="186"/>
      <c r="IF139" s="186"/>
      <c r="IG139" s="186"/>
      <c r="IH139" s="186"/>
      <c r="II139" s="186"/>
      <c r="IJ139" s="186"/>
      <c r="IK139" s="186"/>
      <c r="IL139" s="186"/>
      <c r="IM139" s="186"/>
      <c r="IN139" s="186"/>
      <c r="IO139" s="186"/>
      <c r="IP139" s="186"/>
      <c r="IQ139" s="186"/>
      <c r="IR139" s="186"/>
      <c r="IS139" s="186"/>
      <c r="IT139" s="186"/>
      <c r="IU139" s="186"/>
      <c r="IV139" s="186"/>
    </row>
    <row r="140" spans="1:256" hidden="1">
      <c r="A140" s="839" t="s">
        <v>198</v>
      </c>
      <c r="B140" s="842" t="s">
        <v>199</v>
      </c>
      <c r="C140" s="182" t="s">
        <v>0</v>
      </c>
      <c r="D140" s="183">
        <f t="shared" si="53"/>
        <v>167112065</v>
      </c>
      <c r="E140" s="184">
        <f t="shared" si="54"/>
        <v>152603398</v>
      </c>
      <c r="F140" s="184">
        <f t="shared" si="55"/>
        <v>85156834</v>
      </c>
      <c r="G140" s="184">
        <v>64627058</v>
      </c>
      <c r="H140" s="184">
        <v>20529776</v>
      </c>
      <c r="I140" s="184">
        <v>0</v>
      </c>
      <c r="J140" s="184">
        <v>166800</v>
      </c>
      <c r="K140" s="184">
        <f>976944-5394535+60675736+11021619</f>
        <v>67279764</v>
      </c>
      <c r="L140" s="184">
        <v>0</v>
      </c>
      <c r="M140" s="184">
        <f t="shared" si="56"/>
        <v>14508667</v>
      </c>
      <c r="N140" s="184">
        <v>14508667</v>
      </c>
      <c r="O140" s="184">
        <f>889123+3578658+926754</f>
        <v>5394535</v>
      </c>
      <c r="P140" s="184">
        <v>0</v>
      </c>
      <c r="Q140" s="185"/>
      <c r="R140" s="185"/>
      <c r="S140" s="185"/>
      <c r="T140" s="185"/>
      <c r="U140" s="185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86"/>
      <c r="FM140" s="186"/>
      <c r="FN140" s="186"/>
      <c r="FO140" s="186"/>
      <c r="FP140" s="186"/>
      <c r="FQ140" s="186"/>
      <c r="FR140" s="186"/>
      <c r="FS140" s="186"/>
      <c r="FT140" s="186"/>
      <c r="FU140" s="186"/>
      <c r="FV140" s="186"/>
      <c r="FW140" s="186"/>
      <c r="FX140" s="186"/>
      <c r="FY140" s="186"/>
      <c r="FZ140" s="186"/>
      <c r="GA140" s="186"/>
      <c r="GB140" s="186"/>
      <c r="GC140" s="186"/>
      <c r="GD140" s="186"/>
      <c r="GE140" s="186"/>
      <c r="GF140" s="186"/>
      <c r="GG140" s="186"/>
      <c r="GH140" s="186"/>
      <c r="GI140" s="186"/>
      <c r="GJ140" s="186"/>
      <c r="GK140" s="186"/>
      <c r="GL140" s="186"/>
      <c r="GM140" s="186"/>
      <c r="GN140" s="186"/>
      <c r="GO140" s="186"/>
      <c r="GP140" s="186"/>
      <c r="GQ140" s="186"/>
      <c r="GR140" s="186"/>
      <c r="GS140" s="186"/>
      <c r="GT140" s="186"/>
      <c r="GU140" s="186"/>
      <c r="GV140" s="186"/>
      <c r="GW140" s="186"/>
      <c r="GX140" s="186"/>
      <c r="GY140" s="186"/>
      <c r="GZ140" s="186"/>
      <c r="HA140" s="186"/>
      <c r="HB140" s="186"/>
      <c r="HC140" s="186"/>
      <c r="HD140" s="186"/>
      <c r="HE140" s="186"/>
      <c r="HF140" s="186"/>
      <c r="HG140" s="186"/>
      <c r="HH140" s="186"/>
      <c r="HI140" s="186"/>
      <c r="HJ140" s="186"/>
      <c r="HK140" s="186"/>
      <c r="HL140" s="186"/>
      <c r="HM140" s="186"/>
      <c r="HN140" s="186"/>
      <c r="HO140" s="186"/>
      <c r="HP140" s="186"/>
      <c r="HQ140" s="186"/>
      <c r="HR140" s="186"/>
      <c r="HS140" s="186"/>
      <c r="HT140" s="186"/>
      <c r="HU140" s="186"/>
      <c r="HV140" s="186"/>
      <c r="HW140" s="186"/>
      <c r="HX140" s="186"/>
      <c r="HY140" s="186"/>
      <c r="HZ140" s="186"/>
      <c r="IA140" s="186"/>
      <c r="IB140" s="186"/>
      <c r="IC140" s="186"/>
      <c r="ID140" s="186"/>
      <c r="IE140" s="186"/>
      <c r="IF140" s="186"/>
      <c r="IG140" s="186"/>
      <c r="IH140" s="186"/>
      <c r="II140" s="186"/>
      <c r="IJ140" s="186"/>
      <c r="IK140" s="186"/>
      <c r="IL140" s="186"/>
      <c r="IM140" s="186"/>
      <c r="IN140" s="186"/>
      <c r="IO140" s="186"/>
      <c r="IP140" s="186"/>
      <c r="IQ140" s="186"/>
      <c r="IR140" s="186"/>
      <c r="IS140" s="186"/>
      <c r="IT140" s="186"/>
      <c r="IU140" s="186"/>
      <c r="IV140" s="186"/>
    </row>
    <row r="141" spans="1:256" hidden="1">
      <c r="A141" s="840"/>
      <c r="B141" s="843"/>
      <c r="C141" s="182" t="s">
        <v>1</v>
      </c>
      <c r="D141" s="183">
        <f t="shared" si="53"/>
        <v>0</v>
      </c>
      <c r="E141" s="184">
        <f t="shared" si="54"/>
        <v>0</v>
      </c>
      <c r="F141" s="184">
        <f t="shared" si="55"/>
        <v>0</v>
      </c>
      <c r="G141" s="184"/>
      <c r="H141" s="184"/>
      <c r="I141" s="184"/>
      <c r="J141" s="184"/>
      <c r="K141" s="184"/>
      <c r="L141" s="184"/>
      <c r="M141" s="184">
        <f t="shared" si="56"/>
        <v>0</v>
      </c>
      <c r="N141" s="184"/>
      <c r="O141" s="184"/>
      <c r="P141" s="184"/>
      <c r="Q141" s="185"/>
      <c r="R141" s="185"/>
      <c r="S141" s="185"/>
      <c r="T141" s="185"/>
      <c r="U141" s="185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86"/>
      <c r="FM141" s="186"/>
      <c r="FN141" s="186"/>
      <c r="FO141" s="186"/>
      <c r="FP141" s="186"/>
      <c r="FQ141" s="186"/>
      <c r="FR141" s="186"/>
      <c r="FS141" s="186"/>
      <c r="FT141" s="186"/>
      <c r="FU141" s="186"/>
      <c r="FV141" s="186"/>
      <c r="FW141" s="186"/>
      <c r="FX141" s="186"/>
      <c r="FY141" s="186"/>
      <c r="FZ141" s="186"/>
      <c r="GA141" s="186"/>
      <c r="GB141" s="186"/>
      <c r="GC141" s="186"/>
      <c r="GD141" s="186"/>
      <c r="GE141" s="186"/>
      <c r="GF141" s="186"/>
      <c r="GG141" s="186"/>
      <c r="GH141" s="186"/>
      <c r="GI141" s="186"/>
      <c r="GJ141" s="186"/>
      <c r="GK141" s="186"/>
      <c r="GL141" s="186"/>
      <c r="GM141" s="186"/>
      <c r="GN141" s="186"/>
      <c r="GO141" s="186"/>
      <c r="GP141" s="186"/>
      <c r="GQ141" s="186"/>
      <c r="GR141" s="186"/>
      <c r="GS141" s="186"/>
      <c r="GT141" s="186"/>
      <c r="GU141" s="186"/>
      <c r="GV141" s="186"/>
      <c r="GW141" s="186"/>
      <c r="GX141" s="186"/>
      <c r="GY141" s="186"/>
      <c r="GZ141" s="186"/>
      <c r="HA141" s="186"/>
      <c r="HB141" s="186"/>
      <c r="HC141" s="186"/>
      <c r="HD141" s="186"/>
      <c r="HE141" s="186"/>
      <c r="HF141" s="186"/>
      <c r="HG141" s="186"/>
      <c r="HH141" s="186"/>
      <c r="HI141" s="186"/>
      <c r="HJ141" s="186"/>
      <c r="HK141" s="186"/>
      <c r="HL141" s="186"/>
      <c r="HM141" s="186"/>
      <c r="HN141" s="186"/>
      <c r="HO141" s="186"/>
      <c r="HP141" s="186"/>
      <c r="HQ141" s="186"/>
      <c r="HR141" s="186"/>
      <c r="HS141" s="186"/>
      <c r="HT141" s="186"/>
      <c r="HU141" s="186"/>
      <c r="HV141" s="186"/>
      <c r="HW141" s="186"/>
      <c r="HX141" s="186"/>
      <c r="HY141" s="186"/>
      <c r="HZ141" s="186"/>
      <c r="IA141" s="186"/>
      <c r="IB141" s="186"/>
      <c r="IC141" s="186"/>
      <c r="ID141" s="186"/>
      <c r="IE141" s="186"/>
      <c r="IF141" s="186"/>
      <c r="IG141" s="186"/>
      <c r="IH141" s="186"/>
      <c r="II141" s="186"/>
      <c r="IJ141" s="186"/>
      <c r="IK141" s="186"/>
      <c r="IL141" s="186"/>
      <c r="IM141" s="186"/>
      <c r="IN141" s="186"/>
      <c r="IO141" s="186"/>
      <c r="IP141" s="186"/>
      <c r="IQ141" s="186"/>
      <c r="IR141" s="186"/>
      <c r="IS141" s="186"/>
      <c r="IT141" s="186"/>
      <c r="IU141" s="186"/>
      <c r="IV141" s="186"/>
    </row>
    <row r="142" spans="1:256" hidden="1">
      <c r="A142" s="841"/>
      <c r="B142" s="844"/>
      <c r="C142" s="182" t="s">
        <v>2</v>
      </c>
      <c r="D142" s="183">
        <f>D140+D141</f>
        <v>167112065</v>
      </c>
      <c r="E142" s="184">
        <f t="shared" ref="E142:P142" si="58">E140+E141</f>
        <v>152603398</v>
      </c>
      <c r="F142" s="184">
        <f t="shared" si="58"/>
        <v>85156834</v>
      </c>
      <c r="G142" s="184">
        <f t="shared" si="58"/>
        <v>64627058</v>
      </c>
      <c r="H142" s="184">
        <f t="shared" si="58"/>
        <v>20529776</v>
      </c>
      <c r="I142" s="184">
        <f t="shared" si="58"/>
        <v>0</v>
      </c>
      <c r="J142" s="184">
        <f t="shared" si="58"/>
        <v>166800</v>
      </c>
      <c r="K142" s="184">
        <f t="shared" si="58"/>
        <v>67279764</v>
      </c>
      <c r="L142" s="184">
        <f t="shared" si="58"/>
        <v>0</v>
      </c>
      <c r="M142" s="184">
        <f t="shared" si="58"/>
        <v>14508667</v>
      </c>
      <c r="N142" s="184">
        <f t="shared" si="58"/>
        <v>14508667</v>
      </c>
      <c r="O142" s="184">
        <f t="shared" si="58"/>
        <v>5394535</v>
      </c>
      <c r="P142" s="184">
        <f t="shared" si="58"/>
        <v>0</v>
      </c>
      <c r="Q142" s="185"/>
      <c r="R142" s="185"/>
      <c r="S142" s="185"/>
      <c r="T142" s="185"/>
      <c r="U142" s="185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  <c r="BU142" s="186"/>
      <c r="BV142" s="186"/>
      <c r="BW142" s="186"/>
      <c r="BX142" s="186"/>
      <c r="BY142" s="186"/>
      <c r="BZ142" s="186"/>
      <c r="CA142" s="186"/>
      <c r="CB142" s="186"/>
      <c r="CC142" s="186"/>
      <c r="CD142" s="186"/>
      <c r="CE142" s="186"/>
      <c r="CF142" s="186"/>
      <c r="CG142" s="186"/>
      <c r="CH142" s="186"/>
      <c r="CI142" s="186"/>
      <c r="CJ142" s="186"/>
      <c r="CK142" s="186"/>
      <c r="CL142" s="186"/>
      <c r="CM142" s="186"/>
      <c r="CN142" s="186"/>
      <c r="CO142" s="186"/>
      <c r="CP142" s="186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86"/>
      <c r="DX142" s="186"/>
      <c r="DY142" s="186"/>
      <c r="DZ142" s="186"/>
      <c r="EA142" s="186"/>
      <c r="EB142" s="186"/>
      <c r="EC142" s="186"/>
      <c r="ED142" s="186"/>
      <c r="EE142" s="186"/>
      <c r="EF142" s="186"/>
      <c r="EG142" s="186"/>
      <c r="EH142" s="186"/>
      <c r="EI142" s="186"/>
      <c r="EJ142" s="186"/>
      <c r="EK142" s="186"/>
      <c r="EL142" s="186"/>
      <c r="EM142" s="186"/>
      <c r="EN142" s="186"/>
      <c r="EO142" s="186"/>
      <c r="EP142" s="186"/>
      <c r="EQ142" s="186"/>
      <c r="ER142" s="186"/>
      <c r="ES142" s="186"/>
      <c r="ET142" s="186"/>
      <c r="EU142" s="186"/>
      <c r="EV142" s="186"/>
      <c r="EW142" s="186"/>
      <c r="EX142" s="186"/>
      <c r="EY142" s="186"/>
      <c r="EZ142" s="186"/>
      <c r="FA142" s="186"/>
      <c r="FB142" s="186"/>
      <c r="FC142" s="186"/>
      <c r="FD142" s="186"/>
      <c r="FE142" s="186"/>
      <c r="FF142" s="186"/>
      <c r="FG142" s="186"/>
      <c r="FH142" s="186"/>
      <c r="FI142" s="186"/>
      <c r="FJ142" s="186"/>
      <c r="FK142" s="186"/>
      <c r="FL142" s="186"/>
      <c r="FM142" s="186"/>
      <c r="FN142" s="186"/>
      <c r="FO142" s="186"/>
      <c r="FP142" s="186"/>
      <c r="FQ142" s="186"/>
      <c r="FR142" s="186"/>
      <c r="FS142" s="186"/>
      <c r="FT142" s="186"/>
      <c r="FU142" s="186"/>
      <c r="FV142" s="186"/>
      <c r="FW142" s="186"/>
      <c r="FX142" s="186"/>
      <c r="FY142" s="186"/>
      <c r="FZ142" s="186"/>
      <c r="GA142" s="186"/>
      <c r="GB142" s="186"/>
      <c r="GC142" s="186"/>
      <c r="GD142" s="186"/>
      <c r="GE142" s="186"/>
      <c r="GF142" s="186"/>
      <c r="GG142" s="186"/>
      <c r="GH142" s="186"/>
      <c r="GI142" s="186"/>
      <c r="GJ142" s="186"/>
      <c r="GK142" s="186"/>
      <c r="GL142" s="186"/>
      <c r="GM142" s="186"/>
      <c r="GN142" s="186"/>
      <c r="GO142" s="186"/>
      <c r="GP142" s="186"/>
      <c r="GQ142" s="186"/>
      <c r="GR142" s="186"/>
      <c r="GS142" s="186"/>
      <c r="GT142" s="186"/>
      <c r="GU142" s="186"/>
      <c r="GV142" s="186"/>
      <c r="GW142" s="186"/>
      <c r="GX142" s="186"/>
      <c r="GY142" s="186"/>
      <c r="GZ142" s="186"/>
      <c r="HA142" s="186"/>
      <c r="HB142" s="186"/>
      <c r="HC142" s="186"/>
      <c r="HD142" s="186"/>
      <c r="HE142" s="186"/>
      <c r="HF142" s="186"/>
      <c r="HG142" s="186"/>
      <c r="HH142" s="186"/>
      <c r="HI142" s="186"/>
      <c r="HJ142" s="186"/>
      <c r="HK142" s="186"/>
      <c r="HL142" s="186"/>
      <c r="HM142" s="186"/>
      <c r="HN142" s="186"/>
      <c r="HO142" s="186"/>
      <c r="HP142" s="186"/>
      <c r="HQ142" s="186"/>
      <c r="HR142" s="186"/>
      <c r="HS142" s="186"/>
      <c r="HT142" s="186"/>
      <c r="HU142" s="186"/>
      <c r="HV142" s="186"/>
      <c r="HW142" s="186"/>
      <c r="HX142" s="186"/>
      <c r="HY142" s="186"/>
      <c r="HZ142" s="186"/>
      <c r="IA142" s="186"/>
      <c r="IB142" s="186"/>
      <c r="IC142" s="186"/>
      <c r="ID142" s="186"/>
      <c r="IE142" s="186"/>
      <c r="IF142" s="186"/>
      <c r="IG142" s="186"/>
      <c r="IH142" s="186"/>
      <c r="II142" s="186"/>
      <c r="IJ142" s="186"/>
      <c r="IK142" s="186"/>
      <c r="IL142" s="186"/>
      <c r="IM142" s="186"/>
      <c r="IN142" s="186"/>
      <c r="IO142" s="186"/>
      <c r="IP142" s="186"/>
      <c r="IQ142" s="186"/>
      <c r="IR142" s="186"/>
      <c r="IS142" s="186"/>
      <c r="IT142" s="186"/>
      <c r="IU142" s="186"/>
      <c r="IV142" s="186"/>
    </row>
    <row r="143" spans="1:256" hidden="1">
      <c r="A143" s="839" t="s">
        <v>200</v>
      </c>
      <c r="B143" s="842" t="s">
        <v>201</v>
      </c>
      <c r="C143" s="173" t="s">
        <v>0</v>
      </c>
      <c r="D143" s="174">
        <f t="shared" si="53"/>
        <v>483000</v>
      </c>
      <c r="E143" s="175">
        <f t="shared" si="54"/>
        <v>483000</v>
      </c>
      <c r="F143" s="175">
        <f t="shared" si="55"/>
        <v>483000</v>
      </c>
      <c r="G143" s="175">
        <v>3000</v>
      </c>
      <c r="H143" s="175">
        <v>480000</v>
      </c>
      <c r="I143" s="175">
        <v>0</v>
      </c>
      <c r="J143" s="175">
        <v>0</v>
      </c>
      <c r="K143" s="175">
        <v>0</v>
      </c>
      <c r="L143" s="175">
        <v>0</v>
      </c>
      <c r="M143" s="184">
        <f t="shared" si="56"/>
        <v>0</v>
      </c>
      <c r="N143" s="175">
        <v>0</v>
      </c>
      <c r="O143" s="175">
        <v>0</v>
      </c>
      <c r="P143" s="175">
        <v>0</v>
      </c>
      <c r="Q143" s="176"/>
      <c r="R143" s="176"/>
      <c r="S143" s="176"/>
      <c r="T143" s="176"/>
      <c r="U143" s="17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  <c r="DS143" s="166"/>
      <c r="DT143" s="166"/>
      <c r="DU143" s="166"/>
      <c r="DV143" s="166"/>
      <c r="DW143" s="166"/>
      <c r="DX143" s="166"/>
      <c r="DY143" s="166"/>
      <c r="DZ143" s="166"/>
      <c r="EA143" s="166"/>
      <c r="EB143" s="166"/>
      <c r="EC143" s="166"/>
      <c r="ED143" s="166"/>
      <c r="EE143" s="166"/>
      <c r="EF143" s="166"/>
      <c r="EG143" s="166"/>
      <c r="EH143" s="166"/>
      <c r="EI143" s="166"/>
      <c r="EJ143" s="166"/>
      <c r="EK143" s="166"/>
      <c r="EL143" s="166"/>
      <c r="EM143" s="166"/>
      <c r="EN143" s="166"/>
      <c r="EO143" s="166"/>
      <c r="EP143" s="166"/>
      <c r="EQ143" s="166"/>
      <c r="ER143" s="166"/>
      <c r="ES143" s="166"/>
      <c r="ET143" s="166"/>
      <c r="EU143" s="166"/>
      <c r="EV143" s="166"/>
      <c r="EW143" s="166"/>
      <c r="EX143" s="166"/>
      <c r="EY143" s="166"/>
      <c r="EZ143" s="166"/>
      <c r="FA143" s="166"/>
      <c r="FB143" s="166"/>
      <c r="FC143" s="166"/>
      <c r="FD143" s="166"/>
      <c r="FE143" s="166"/>
      <c r="FF143" s="166"/>
      <c r="FG143" s="166"/>
      <c r="FH143" s="166"/>
      <c r="FI143" s="166"/>
      <c r="FJ143" s="166"/>
      <c r="FK143" s="166"/>
      <c r="FL143" s="166"/>
      <c r="FM143" s="166"/>
      <c r="FN143" s="166"/>
      <c r="FO143" s="166"/>
      <c r="FP143" s="166"/>
      <c r="FQ143" s="166"/>
      <c r="FR143" s="166"/>
      <c r="FS143" s="166"/>
      <c r="FT143" s="166"/>
      <c r="FU143" s="166"/>
      <c r="FV143" s="166"/>
      <c r="FW143" s="166"/>
      <c r="FX143" s="166"/>
      <c r="FY143" s="166"/>
      <c r="FZ143" s="166"/>
      <c r="GA143" s="166"/>
      <c r="GB143" s="166"/>
      <c r="GC143" s="166"/>
      <c r="GD143" s="166"/>
      <c r="GE143" s="166"/>
      <c r="GF143" s="166"/>
      <c r="GG143" s="166"/>
      <c r="GH143" s="166"/>
      <c r="GI143" s="166"/>
      <c r="GJ143" s="166"/>
      <c r="GK143" s="166"/>
      <c r="GL143" s="166"/>
      <c r="GM143" s="166"/>
      <c r="GN143" s="166"/>
      <c r="GO143" s="166"/>
      <c r="GP143" s="166"/>
      <c r="GQ143" s="166"/>
      <c r="GR143" s="166"/>
      <c r="GS143" s="166"/>
      <c r="GT143" s="166"/>
      <c r="GU143" s="166"/>
      <c r="GV143" s="166"/>
      <c r="GW143" s="166"/>
      <c r="GX143" s="166"/>
      <c r="GY143" s="166"/>
      <c r="GZ143" s="166"/>
      <c r="HA143" s="166"/>
      <c r="HB143" s="166"/>
      <c r="HC143" s="166"/>
      <c r="HD143" s="166"/>
      <c r="HE143" s="166"/>
      <c r="HF143" s="166"/>
      <c r="HG143" s="166"/>
      <c r="HH143" s="166"/>
      <c r="HI143" s="166"/>
      <c r="HJ143" s="166"/>
      <c r="HK143" s="166"/>
      <c r="HL143" s="166"/>
      <c r="HM143" s="166"/>
      <c r="HN143" s="166"/>
      <c r="HO143" s="166"/>
      <c r="HP143" s="166"/>
      <c r="HQ143" s="166"/>
      <c r="HR143" s="166"/>
      <c r="HS143" s="166"/>
      <c r="HT143" s="166"/>
      <c r="HU143" s="166"/>
      <c r="HV143" s="166"/>
      <c r="HW143" s="166"/>
      <c r="HX143" s="166"/>
      <c r="HY143" s="166"/>
      <c r="HZ143" s="166"/>
      <c r="IA143" s="166"/>
      <c r="IB143" s="166"/>
      <c r="IC143" s="166"/>
      <c r="ID143" s="166"/>
      <c r="IE143" s="166"/>
      <c r="IF143" s="166"/>
      <c r="IG143" s="166"/>
      <c r="IH143" s="166"/>
      <c r="II143" s="166"/>
      <c r="IJ143" s="166"/>
      <c r="IK143" s="166"/>
      <c r="IL143" s="166"/>
      <c r="IM143" s="166"/>
      <c r="IN143" s="166"/>
      <c r="IO143" s="166"/>
      <c r="IP143" s="166"/>
      <c r="IQ143" s="166"/>
      <c r="IR143" s="166"/>
      <c r="IS143" s="166"/>
      <c r="IT143" s="166"/>
      <c r="IU143" s="166"/>
      <c r="IV143" s="166"/>
    </row>
    <row r="144" spans="1:256" hidden="1">
      <c r="A144" s="840"/>
      <c r="B144" s="843"/>
      <c r="C144" s="173" t="s">
        <v>1</v>
      </c>
      <c r="D144" s="174">
        <f t="shared" si="53"/>
        <v>0</v>
      </c>
      <c r="E144" s="175">
        <f t="shared" si="54"/>
        <v>0</v>
      </c>
      <c r="F144" s="175">
        <f t="shared" si="55"/>
        <v>0</v>
      </c>
      <c r="G144" s="175"/>
      <c r="H144" s="175"/>
      <c r="I144" s="175"/>
      <c r="J144" s="175"/>
      <c r="K144" s="175"/>
      <c r="L144" s="175"/>
      <c r="M144" s="184">
        <f t="shared" si="56"/>
        <v>0</v>
      </c>
      <c r="N144" s="175"/>
      <c r="O144" s="175"/>
      <c r="P144" s="175"/>
      <c r="Q144" s="176"/>
      <c r="R144" s="176"/>
      <c r="S144" s="176"/>
      <c r="T144" s="176"/>
      <c r="U144" s="17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  <c r="DS144" s="166"/>
      <c r="DT144" s="166"/>
      <c r="DU144" s="166"/>
      <c r="DV144" s="166"/>
      <c r="DW144" s="166"/>
      <c r="DX144" s="166"/>
      <c r="DY144" s="166"/>
      <c r="DZ144" s="166"/>
      <c r="EA144" s="166"/>
      <c r="EB144" s="166"/>
      <c r="EC144" s="166"/>
      <c r="ED144" s="166"/>
      <c r="EE144" s="166"/>
      <c r="EF144" s="166"/>
      <c r="EG144" s="166"/>
      <c r="EH144" s="166"/>
      <c r="EI144" s="166"/>
      <c r="EJ144" s="166"/>
      <c r="EK144" s="166"/>
      <c r="EL144" s="166"/>
      <c r="EM144" s="166"/>
      <c r="EN144" s="166"/>
      <c r="EO144" s="166"/>
      <c r="EP144" s="166"/>
      <c r="EQ144" s="166"/>
      <c r="ER144" s="166"/>
      <c r="ES144" s="166"/>
      <c r="ET144" s="166"/>
      <c r="EU144" s="166"/>
      <c r="EV144" s="166"/>
      <c r="EW144" s="166"/>
      <c r="EX144" s="166"/>
      <c r="EY144" s="166"/>
      <c r="EZ144" s="166"/>
      <c r="FA144" s="166"/>
      <c r="FB144" s="166"/>
      <c r="FC144" s="166"/>
      <c r="FD144" s="166"/>
      <c r="FE144" s="166"/>
      <c r="FF144" s="166"/>
      <c r="FG144" s="166"/>
      <c r="FH144" s="166"/>
      <c r="FI144" s="166"/>
      <c r="FJ144" s="166"/>
      <c r="FK144" s="166"/>
      <c r="FL144" s="166"/>
      <c r="FM144" s="166"/>
      <c r="FN144" s="166"/>
      <c r="FO144" s="166"/>
      <c r="FP144" s="166"/>
      <c r="FQ144" s="166"/>
      <c r="FR144" s="166"/>
      <c r="FS144" s="166"/>
      <c r="FT144" s="166"/>
      <c r="FU144" s="166"/>
      <c r="FV144" s="166"/>
      <c r="FW144" s="166"/>
      <c r="FX144" s="166"/>
      <c r="FY144" s="166"/>
      <c r="FZ144" s="166"/>
      <c r="GA144" s="166"/>
      <c r="GB144" s="166"/>
      <c r="GC144" s="166"/>
      <c r="GD144" s="166"/>
      <c r="GE144" s="166"/>
      <c r="GF144" s="166"/>
      <c r="GG144" s="166"/>
      <c r="GH144" s="166"/>
      <c r="GI144" s="166"/>
      <c r="GJ144" s="166"/>
      <c r="GK144" s="166"/>
      <c r="GL144" s="166"/>
      <c r="GM144" s="166"/>
      <c r="GN144" s="166"/>
      <c r="GO144" s="166"/>
      <c r="GP144" s="166"/>
      <c r="GQ144" s="166"/>
      <c r="GR144" s="166"/>
      <c r="GS144" s="166"/>
      <c r="GT144" s="166"/>
      <c r="GU144" s="166"/>
      <c r="GV144" s="166"/>
      <c r="GW144" s="166"/>
      <c r="GX144" s="166"/>
      <c r="GY144" s="166"/>
      <c r="GZ144" s="166"/>
      <c r="HA144" s="166"/>
      <c r="HB144" s="166"/>
      <c r="HC144" s="166"/>
      <c r="HD144" s="166"/>
      <c r="HE144" s="166"/>
      <c r="HF144" s="166"/>
      <c r="HG144" s="166"/>
      <c r="HH144" s="166"/>
      <c r="HI144" s="166"/>
      <c r="HJ144" s="166"/>
      <c r="HK144" s="166"/>
      <c r="HL144" s="166"/>
      <c r="HM144" s="166"/>
      <c r="HN144" s="166"/>
      <c r="HO144" s="166"/>
      <c r="HP144" s="166"/>
      <c r="HQ144" s="166"/>
      <c r="HR144" s="166"/>
      <c r="HS144" s="166"/>
      <c r="HT144" s="166"/>
      <c r="HU144" s="166"/>
      <c r="HV144" s="166"/>
      <c r="HW144" s="166"/>
      <c r="HX144" s="166"/>
      <c r="HY144" s="166"/>
      <c r="HZ144" s="166"/>
      <c r="IA144" s="166"/>
      <c r="IB144" s="166"/>
      <c r="IC144" s="166"/>
      <c r="ID144" s="166"/>
      <c r="IE144" s="166"/>
      <c r="IF144" s="166"/>
      <c r="IG144" s="166"/>
      <c r="IH144" s="166"/>
      <c r="II144" s="166"/>
      <c r="IJ144" s="166"/>
      <c r="IK144" s="166"/>
      <c r="IL144" s="166"/>
      <c r="IM144" s="166"/>
      <c r="IN144" s="166"/>
      <c r="IO144" s="166"/>
      <c r="IP144" s="166"/>
      <c r="IQ144" s="166"/>
      <c r="IR144" s="166"/>
      <c r="IS144" s="166"/>
      <c r="IT144" s="166"/>
      <c r="IU144" s="166"/>
      <c r="IV144" s="166"/>
    </row>
    <row r="145" spans="1:256" hidden="1">
      <c r="A145" s="841"/>
      <c r="B145" s="844"/>
      <c r="C145" s="173" t="s">
        <v>2</v>
      </c>
      <c r="D145" s="174">
        <f>D143+D144</f>
        <v>483000</v>
      </c>
      <c r="E145" s="175">
        <f t="shared" ref="E145:P145" si="59">E143+E144</f>
        <v>483000</v>
      </c>
      <c r="F145" s="175">
        <f t="shared" si="59"/>
        <v>483000</v>
      </c>
      <c r="G145" s="175">
        <f t="shared" si="59"/>
        <v>3000</v>
      </c>
      <c r="H145" s="175">
        <f t="shared" si="59"/>
        <v>480000</v>
      </c>
      <c r="I145" s="175">
        <f t="shared" si="59"/>
        <v>0</v>
      </c>
      <c r="J145" s="175">
        <f t="shared" si="59"/>
        <v>0</v>
      </c>
      <c r="K145" s="175">
        <f t="shared" si="59"/>
        <v>0</v>
      </c>
      <c r="L145" s="175">
        <f t="shared" si="59"/>
        <v>0</v>
      </c>
      <c r="M145" s="175">
        <f t="shared" si="59"/>
        <v>0</v>
      </c>
      <c r="N145" s="175">
        <f t="shared" si="59"/>
        <v>0</v>
      </c>
      <c r="O145" s="175">
        <f t="shared" si="59"/>
        <v>0</v>
      </c>
      <c r="P145" s="175">
        <f t="shared" si="59"/>
        <v>0</v>
      </c>
      <c r="Q145" s="176"/>
      <c r="R145" s="176"/>
      <c r="S145" s="176"/>
      <c r="T145" s="176"/>
      <c r="U145" s="17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6"/>
      <c r="CD145" s="166"/>
      <c r="CE145" s="166"/>
      <c r="CF145" s="166"/>
      <c r="CG145" s="166"/>
      <c r="CH145" s="166"/>
      <c r="CI145" s="166"/>
      <c r="CJ145" s="166"/>
      <c r="CK145" s="166"/>
      <c r="CL145" s="166"/>
      <c r="CM145" s="166"/>
      <c r="CN145" s="166"/>
      <c r="CO145" s="166"/>
      <c r="CP145" s="166"/>
      <c r="CQ145" s="166"/>
      <c r="CR145" s="166"/>
      <c r="CS145" s="166"/>
      <c r="CT145" s="166"/>
      <c r="CU145" s="166"/>
      <c r="CV145" s="166"/>
      <c r="CW145" s="166"/>
      <c r="CX145" s="166"/>
      <c r="CY145" s="166"/>
      <c r="CZ145" s="166"/>
      <c r="DA145" s="166"/>
      <c r="DB145" s="166"/>
      <c r="DC145" s="166"/>
      <c r="DD145" s="166"/>
      <c r="DE145" s="166"/>
      <c r="DF145" s="166"/>
      <c r="DG145" s="166"/>
      <c r="DH145" s="166"/>
      <c r="DI145" s="166"/>
      <c r="DJ145" s="166"/>
      <c r="DK145" s="166"/>
      <c r="DL145" s="166"/>
      <c r="DM145" s="166"/>
      <c r="DN145" s="166"/>
      <c r="DO145" s="166"/>
      <c r="DP145" s="166"/>
      <c r="DQ145" s="166"/>
      <c r="DR145" s="166"/>
      <c r="DS145" s="166"/>
      <c r="DT145" s="166"/>
      <c r="DU145" s="166"/>
      <c r="DV145" s="166"/>
      <c r="DW145" s="166"/>
      <c r="DX145" s="166"/>
      <c r="DY145" s="166"/>
      <c r="DZ145" s="166"/>
      <c r="EA145" s="166"/>
      <c r="EB145" s="166"/>
      <c r="EC145" s="166"/>
      <c r="ED145" s="166"/>
      <c r="EE145" s="166"/>
      <c r="EF145" s="166"/>
      <c r="EG145" s="166"/>
      <c r="EH145" s="166"/>
      <c r="EI145" s="166"/>
      <c r="EJ145" s="166"/>
      <c r="EK145" s="166"/>
      <c r="EL145" s="166"/>
      <c r="EM145" s="166"/>
      <c r="EN145" s="166"/>
      <c r="EO145" s="166"/>
      <c r="EP145" s="166"/>
      <c r="EQ145" s="166"/>
      <c r="ER145" s="166"/>
      <c r="ES145" s="166"/>
      <c r="ET145" s="166"/>
      <c r="EU145" s="166"/>
      <c r="EV145" s="166"/>
      <c r="EW145" s="166"/>
      <c r="EX145" s="166"/>
      <c r="EY145" s="166"/>
      <c r="EZ145" s="166"/>
      <c r="FA145" s="166"/>
      <c r="FB145" s="166"/>
      <c r="FC145" s="166"/>
      <c r="FD145" s="166"/>
      <c r="FE145" s="166"/>
      <c r="FF145" s="166"/>
      <c r="FG145" s="166"/>
      <c r="FH145" s="166"/>
      <c r="FI145" s="166"/>
      <c r="FJ145" s="166"/>
      <c r="FK145" s="166"/>
      <c r="FL145" s="166"/>
      <c r="FM145" s="166"/>
      <c r="FN145" s="166"/>
      <c r="FO145" s="166"/>
      <c r="FP145" s="166"/>
      <c r="FQ145" s="166"/>
      <c r="FR145" s="166"/>
      <c r="FS145" s="166"/>
      <c r="FT145" s="166"/>
      <c r="FU145" s="166"/>
      <c r="FV145" s="166"/>
      <c r="FW145" s="166"/>
      <c r="FX145" s="166"/>
      <c r="FY145" s="166"/>
      <c r="FZ145" s="166"/>
      <c r="GA145" s="166"/>
      <c r="GB145" s="166"/>
      <c r="GC145" s="166"/>
      <c r="GD145" s="166"/>
      <c r="GE145" s="166"/>
      <c r="GF145" s="166"/>
      <c r="GG145" s="166"/>
      <c r="GH145" s="166"/>
      <c r="GI145" s="166"/>
      <c r="GJ145" s="166"/>
      <c r="GK145" s="166"/>
      <c r="GL145" s="166"/>
      <c r="GM145" s="166"/>
      <c r="GN145" s="166"/>
      <c r="GO145" s="166"/>
      <c r="GP145" s="166"/>
      <c r="GQ145" s="166"/>
      <c r="GR145" s="166"/>
      <c r="GS145" s="166"/>
      <c r="GT145" s="166"/>
      <c r="GU145" s="166"/>
      <c r="GV145" s="166"/>
      <c r="GW145" s="166"/>
      <c r="GX145" s="166"/>
      <c r="GY145" s="166"/>
      <c r="GZ145" s="166"/>
      <c r="HA145" s="166"/>
      <c r="HB145" s="166"/>
      <c r="HC145" s="166"/>
      <c r="HD145" s="166"/>
      <c r="HE145" s="166"/>
      <c r="HF145" s="166"/>
      <c r="HG145" s="166"/>
      <c r="HH145" s="166"/>
      <c r="HI145" s="166"/>
      <c r="HJ145" s="166"/>
      <c r="HK145" s="166"/>
      <c r="HL145" s="166"/>
      <c r="HM145" s="166"/>
      <c r="HN145" s="166"/>
      <c r="HO145" s="166"/>
      <c r="HP145" s="166"/>
      <c r="HQ145" s="166"/>
      <c r="HR145" s="166"/>
      <c r="HS145" s="166"/>
      <c r="HT145" s="166"/>
      <c r="HU145" s="166"/>
      <c r="HV145" s="166"/>
      <c r="HW145" s="166"/>
      <c r="HX145" s="166"/>
      <c r="HY145" s="166"/>
      <c r="HZ145" s="166"/>
      <c r="IA145" s="166"/>
      <c r="IB145" s="166"/>
      <c r="IC145" s="166"/>
      <c r="ID145" s="166"/>
      <c r="IE145" s="166"/>
      <c r="IF145" s="166"/>
      <c r="IG145" s="166"/>
      <c r="IH145" s="166"/>
      <c r="II145" s="166"/>
      <c r="IJ145" s="166"/>
      <c r="IK145" s="166"/>
      <c r="IL145" s="166"/>
      <c r="IM145" s="166"/>
      <c r="IN145" s="166"/>
      <c r="IO145" s="166"/>
      <c r="IP145" s="166"/>
      <c r="IQ145" s="166"/>
      <c r="IR145" s="166"/>
      <c r="IS145" s="166"/>
      <c r="IT145" s="166"/>
      <c r="IU145" s="166"/>
      <c r="IV145" s="166"/>
    </row>
    <row r="146" spans="1:256">
      <c r="A146" s="839" t="s">
        <v>202</v>
      </c>
      <c r="B146" s="842" t="s">
        <v>203</v>
      </c>
      <c r="C146" s="182" t="s">
        <v>0</v>
      </c>
      <c r="D146" s="183">
        <f t="shared" si="53"/>
        <v>35760326</v>
      </c>
      <c r="E146" s="184">
        <f t="shared" si="54"/>
        <v>35760326</v>
      </c>
      <c r="F146" s="184">
        <f t="shared" si="55"/>
        <v>6700000</v>
      </c>
      <c r="G146" s="184">
        <v>270000</v>
      </c>
      <c r="H146" s="184">
        <v>6430000</v>
      </c>
      <c r="I146" s="184">
        <v>0</v>
      </c>
      <c r="J146" s="184">
        <v>0</v>
      </c>
      <c r="K146" s="184">
        <f>24800908+4259418</f>
        <v>29060326</v>
      </c>
      <c r="L146" s="184">
        <v>0</v>
      </c>
      <c r="M146" s="184">
        <f t="shared" si="56"/>
        <v>0</v>
      </c>
      <c r="N146" s="184">
        <v>0</v>
      </c>
      <c r="O146" s="184">
        <v>0</v>
      </c>
      <c r="P146" s="184">
        <v>0</v>
      </c>
      <c r="Q146" s="185"/>
      <c r="R146" s="185"/>
      <c r="S146" s="185"/>
      <c r="T146" s="185"/>
      <c r="U146" s="185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  <c r="BU146" s="186"/>
      <c r="BV146" s="186"/>
      <c r="BW146" s="186"/>
      <c r="BX146" s="186"/>
      <c r="BY146" s="186"/>
      <c r="BZ146" s="186"/>
      <c r="CA146" s="186"/>
      <c r="CB146" s="186"/>
      <c r="CC146" s="186"/>
      <c r="CD146" s="186"/>
      <c r="CE146" s="186"/>
      <c r="CF146" s="186"/>
      <c r="CG146" s="186"/>
      <c r="CH146" s="186"/>
      <c r="CI146" s="186"/>
      <c r="CJ146" s="186"/>
      <c r="CK146" s="186"/>
      <c r="CL146" s="186"/>
      <c r="CM146" s="186"/>
      <c r="CN146" s="186"/>
      <c r="CO146" s="186"/>
      <c r="CP146" s="18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86"/>
      <c r="DI146" s="186"/>
      <c r="DJ146" s="186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6"/>
      <c r="DY146" s="186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6"/>
      <c r="EN146" s="186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6"/>
      <c r="FC146" s="186"/>
      <c r="FD146" s="186"/>
      <c r="FE146" s="186"/>
      <c r="FF146" s="186"/>
      <c r="FG146" s="186"/>
      <c r="FH146" s="186"/>
      <c r="FI146" s="186"/>
      <c r="FJ146" s="186"/>
      <c r="FK146" s="186"/>
      <c r="FL146" s="186"/>
      <c r="FM146" s="186"/>
      <c r="FN146" s="186"/>
      <c r="FO146" s="186"/>
      <c r="FP146" s="186"/>
      <c r="FQ146" s="186"/>
      <c r="FR146" s="186"/>
      <c r="FS146" s="186"/>
      <c r="FT146" s="186"/>
      <c r="FU146" s="186"/>
      <c r="FV146" s="186"/>
      <c r="FW146" s="186"/>
      <c r="FX146" s="186"/>
      <c r="FY146" s="186"/>
      <c r="FZ146" s="186"/>
      <c r="GA146" s="186"/>
      <c r="GB146" s="186"/>
      <c r="GC146" s="186"/>
      <c r="GD146" s="186"/>
      <c r="GE146" s="186"/>
      <c r="GF146" s="186"/>
      <c r="GG146" s="186"/>
      <c r="GH146" s="186"/>
      <c r="GI146" s="186"/>
      <c r="GJ146" s="186"/>
      <c r="GK146" s="186"/>
      <c r="GL146" s="186"/>
      <c r="GM146" s="186"/>
      <c r="GN146" s="186"/>
      <c r="GO146" s="186"/>
      <c r="GP146" s="186"/>
      <c r="GQ146" s="186"/>
      <c r="GR146" s="186"/>
      <c r="GS146" s="186"/>
      <c r="GT146" s="186"/>
      <c r="GU146" s="186"/>
      <c r="GV146" s="186"/>
      <c r="GW146" s="186"/>
      <c r="GX146" s="186"/>
      <c r="GY146" s="186"/>
      <c r="GZ146" s="186"/>
      <c r="HA146" s="186"/>
      <c r="HB146" s="186"/>
      <c r="HC146" s="186"/>
      <c r="HD146" s="186"/>
      <c r="HE146" s="186"/>
      <c r="HF146" s="186"/>
      <c r="HG146" s="186"/>
      <c r="HH146" s="186"/>
      <c r="HI146" s="186"/>
      <c r="HJ146" s="186"/>
      <c r="HK146" s="186"/>
      <c r="HL146" s="186"/>
      <c r="HM146" s="186"/>
      <c r="HN146" s="186"/>
      <c r="HO146" s="186"/>
      <c r="HP146" s="186"/>
      <c r="HQ146" s="186"/>
      <c r="HR146" s="186"/>
      <c r="HS146" s="186"/>
      <c r="HT146" s="186"/>
      <c r="HU146" s="186"/>
      <c r="HV146" s="186"/>
      <c r="HW146" s="186"/>
      <c r="HX146" s="186"/>
      <c r="HY146" s="186"/>
      <c r="HZ146" s="186"/>
      <c r="IA146" s="186"/>
      <c r="IB146" s="186"/>
      <c r="IC146" s="186"/>
      <c r="ID146" s="186"/>
      <c r="IE146" s="186"/>
      <c r="IF146" s="186"/>
      <c r="IG146" s="186"/>
      <c r="IH146" s="186"/>
      <c r="II146" s="186"/>
      <c r="IJ146" s="186"/>
      <c r="IK146" s="186"/>
      <c r="IL146" s="186"/>
      <c r="IM146" s="186"/>
      <c r="IN146" s="186"/>
      <c r="IO146" s="186"/>
      <c r="IP146" s="186"/>
      <c r="IQ146" s="186"/>
      <c r="IR146" s="186"/>
      <c r="IS146" s="186"/>
      <c r="IT146" s="186"/>
      <c r="IU146" s="186"/>
      <c r="IV146" s="186"/>
    </row>
    <row r="147" spans="1:256">
      <c r="A147" s="840"/>
      <c r="B147" s="843"/>
      <c r="C147" s="182" t="s">
        <v>1</v>
      </c>
      <c r="D147" s="183">
        <f t="shared" si="53"/>
        <v>12980039</v>
      </c>
      <c r="E147" s="184">
        <f t="shared" si="54"/>
        <v>12980039</v>
      </c>
      <c r="F147" s="184">
        <f t="shared" si="55"/>
        <v>1345000</v>
      </c>
      <c r="G147" s="184"/>
      <c r="H147" s="184">
        <f>1345000</f>
        <v>1345000</v>
      </c>
      <c r="I147" s="184"/>
      <c r="J147" s="184"/>
      <c r="K147" s="184">
        <f>11635039</f>
        <v>11635039</v>
      </c>
      <c r="L147" s="184"/>
      <c r="M147" s="184">
        <f t="shared" si="56"/>
        <v>0</v>
      </c>
      <c r="N147" s="184"/>
      <c r="O147" s="184"/>
      <c r="P147" s="184"/>
      <c r="Q147" s="185"/>
      <c r="R147" s="185"/>
      <c r="S147" s="185"/>
      <c r="T147" s="185"/>
      <c r="U147" s="185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6"/>
      <c r="BX147" s="186"/>
      <c r="BY147" s="186"/>
      <c r="BZ147" s="186"/>
      <c r="CA147" s="186"/>
      <c r="CB147" s="186"/>
      <c r="CC147" s="186"/>
      <c r="CD147" s="186"/>
      <c r="CE147" s="186"/>
      <c r="CF147" s="186"/>
      <c r="CG147" s="186"/>
      <c r="CH147" s="186"/>
      <c r="CI147" s="186"/>
      <c r="CJ147" s="186"/>
      <c r="CK147" s="186"/>
      <c r="CL147" s="186"/>
      <c r="CM147" s="186"/>
      <c r="CN147" s="186"/>
      <c r="CO147" s="186"/>
      <c r="CP147" s="18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86"/>
      <c r="DI147" s="186"/>
      <c r="DJ147" s="186"/>
      <c r="DK147" s="186"/>
      <c r="DL147" s="186"/>
      <c r="DM147" s="186"/>
      <c r="DN147" s="186"/>
      <c r="DO147" s="186"/>
      <c r="DP147" s="186"/>
      <c r="DQ147" s="186"/>
      <c r="DR147" s="186"/>
      <c r="DS147" s="186"/>
      <c r="DT147" s="186"/>
      <c r="DU147" s="186"/>
      <c r="DV147" s="186"/>
      <c r="DW147" s="186"/>
      <c r="DX147" s="186"/>
      <c r="DY147" s="186"/>
      <c r="DZ147" s="186"/>
      <c r="EA147" s="186"/>
      <c r="EB147" s="186"/>
      <c r="EC147" s="186"/>
      <c r="ED147" s="186"/>
      <c r="EE147" s="186"/>
      <c r="EF147" s="186"/>
      <c r="EG147" s="186"/>
      <c r="EH147" s="186"/>
      <c r="EI147" s="186"/>
      <c r="EJ147" s="186"/>
      <c r="EK147" s="186"/>
      <c r="EL147" s="186"/>
      <c r="EM147" s="186"/>
      <c r="EN147" s="186"/>
      <c r="EO147" s="186"/>
      <c r="EP147" s="186"/>
      <c r="EQ147" s="186"/>
      <c r="ER147" s="186"/>
      <c r="ES147" s="186"/>
      <c r="ET147" s="186"/>
      <c r="EU147" s="186"/>
      <c r="EV147" s="186"/>
      <c r="EW147" s="186"/>
      <c r="EX147" s="186"/>
      <c r="EY147" s="186"/>
      <c r="EZ147" s="186"/>
      <c r="FA147" s="186"/>
      <c r="FB147" s="186"/>
      <c r="FC147" s="186"/>
      <c r="FD147" s="186"/>
      <c r="FE147" s="186"/>
      <c r="FF147" s="186"/>
      <c r="FG147" s="186"/>
      <c r="FH147" s="186"/>
      <c r="FI147" s="186"/>
      <c r="FJ147" s="186"/>
      <c r="FK147" s="186"/>
      <c r="FL147" s="186"/>
      <c r="FM147" s="186"/>
      <c r="FN147" s="186"/>
      <c r="FO147" s="186"/>
      <c r="FP147" s="186"/>
      <c r="FQ147" s="186"/>
      <c r="FR147" s="186"/>
      <c r="FS147" s="186"/>
      <c r="FT147" s="186"/>
      <c r="FU147" s="186"/>
      <c r="FV147" s="186"/>
      <c r="FW147" s="186"/>
      <c r="FX147" s="186"/>
      <c r="FY147" s="186"/>
      <c r="FZ147" s="186"/>
      <c r="GA147" s="186"/>
      <c r="GB147" s="186"/>
      <c r="GC147" s="186"/>
      <c r="GD147" s="186"/>
      <c r="GE147" s="186"/>
      <c r="GF147" s="186"/>
      <c r="GG147" s="186"/>
      <c r="GH147" s="186"/>
      <c r="GI147" s="186"/>
      <c r="GJ147" s="186"/>
      <c r="GK147" s="186"/>
      <c r="GL147" s="186"/>
      <c r="GM147" s="186"/>
      <c r="GN147" s="186"/>
      <c r="GO147" s="186"/>
      <c r="GP147" s="186"/>
      <c r="GQ147" s="186"/>
      <c r="GR147" s="186"/>
      <c r="GS147" s="186"/>
      <c r="GT147" s="186"/>
      <c r="GU147" s="186"/>
      <c r="GV147" s="186"/>
      <c r="GW147" s="186"/>
      <c r="GX147" s="186"/>
      <c r="GY147" s="186"/>
      <c r="GZ147" s="186"/>
      <c r="HA147" s="186"/>
      <c r="HB147" s="186"/>
      <c r="HC147" s="186"/>
      <c r="HD147" s="186"/>
      <c r="HE147" s="186"/>
      <c r="HF147" s="186"/>
      <c r="HG147" s="186"/>
      <c r="HH147" s="186"/>
      <c r="HI147" s="186"/>
      <c r="HJ147" s="186"/>
      <c r="HK147" s="186"/>
      <c r="HL147" s="186"/>
      <c r="HM147" s="186"/>
      <c r="HN147" s="186"/>
      <c r="HO147" s="186"/>
      <c r="HP147" s="186"/>
      <c r="HQ147" s="186"/>
      <c r="HR147" s="186"/>
      <c r="HS147" s="186"/>
      <c r="HT147" s="186"/>
      <c r="HU147" s="186"/>
      <c r="HV147" s="186"/>
      <c r="HW147" s="186"/>
      <c r="HX147" s="186"/>
      <c r="HY147" s="186"/>
      <c r="HZ147" s="186"/>
      <c r="IA147" s="186"/>
      <c r="IB147" s="186"/>
      <c r="IC147" s="186"/>
      <c r="ID147" s="186"/>
      <c r="IE147" s="186"/>
      <c r="IF147" s="186"/>
      <c r="IG147" s="186"/>
      <c r="IH147" s="186"/>
      <c r="II147" s="186"/>
      <c r="IJ147" s="186"/>
      <c r="IK147" s="186"/>
      <c r="IL147" s="186"/>
      <c r="IM147" s="186"/>
      <c r="IN147" s="186"/>
      <c r="IO147" s="186"/>
      <c r="IP147" s="186"/>
      <c r="IQ147" s="186"/>
      <c r="IR147" s="186"/>
      <c r="IS147" s="186"/>
      <c r="IT147" s="186"/>
      <c r="IU147" s="186"/>
      <c r="IV147" s="186"/>
    </row>
    <row r="148" spans="1:256">
      <c r="A148" s="841"/>
      <c r="B148" s="844"/>
      <c r="C148" s="182" t="s">
        <v>2</v>
      </c>
      <c r="D148" s="183">
        <f>D146+D147</f>
        <v>48740365</v>
      </c>
      <c r="E148" s="184">
        <f t="shared" ref="E148:P148" si="60">E146+E147</f>
        <v>48740365</v>
      </c>
      <c r="F148" s="184">
        <f t="shared" si="60"/>
        <v>8045000</v>
      </c>
      <c r="G148" s="184">
        <f t="shared" si="60"/>
        <v>270000</v>
      </c>
      <c r="H148" s="184">
        <f t="shared" si="60"/>
        <v>7775000</v>
      </c>
      <c r="I148" s="184">
        <f t="shared" si="60"/>
        <v>0</v>
      </c>
      <c r="J148" s="184">
        <f t="shared" si="60"/>
        <v>0</v>
      </c>
      <c r="K148" s="184">
        <f t="shared" si="60"/>
        <v>40695365</v>
      </c>
      <c r="L148" s="184">
        <f t="shared" si="60"/>
        <v>0</v>
      </c>
      <c r="M148" s="184">
        <f t="shared" si="60"/>
        <v>0</v>
      </c>
      <c r="N148" s="184">
        <f t="shared" si="60"/>
        <v>0</v>
      </c>
      <c r="O148" s="184">
        <f t="shared" si="60"/>
        <v>0</v>
      </c>
      <c r="P148" s="184">
        <f t="shared" si="60"/>
        <v>0</v>
      </c>
      <c r="Q148" s="185"/>
      <c r="R148" s="185"/>
      <c r="S148" s="185"/>
      <c r="T148" s="185"/>
      <c r="U148" s="185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6"/>
      <c r="BX148" s="186"/>
      <c r="BY148" s="186"/>
      <c r="BZ148" s="186"/>
      <c r="CA148" s="186"/>
      <c r="CB148" s="186"/>
      <c r="CC148" s="186"/>
      <c r="CD148" s="186"/>
      <c r="CE148" s="186"/>
      <c r="CF148" s="186"/>
      <c r="CG148" s="186"/>
      <c r="CH148" s="186"/>
      <c r="CI148" s="186"/>
      <c r="CJ148" s="186"/>
      <c r="CK148" s="186"/>
      <c r="CL148" s="186"/>
      <c r="CM148" s="186"/>
      <c r="CN148" s="186"/>
      <c r="CO148" s="186"/>
      <c r="CP148" s="186"/>
      <c r="CQ148" s="186"/>
      <c r="CR148" s="186"/>
      <c r="CS148" s="186"/>
      <c r="CT148" s="186"/>
      <c r="CU148" s="186"/>
      <c r="CV148" s="186"/>
      <c r="CW148" s="186"/>
      <c r="CX148" s="186"/>
      <c r="CY148" s="186"/>
      <c r="CZ148" s="186"/>
      <c r="DA148" s="186"/>
      <c r="DB148" s="186"/>
      <c r="DC148" s="186"/>
      <c r="DD148" s="186"/>
      <c r="DE148" s="186"/>
      <c r="DF148" s="186"/>
      <c r="DG148" s="186"/>
      <c r="DH148" s="186"/>
      <c r="DI148" s="186"/>
      <c r="DJ148" s="186"/>
      <c r="DK148" s="186"/>
      <c r="DL148" s="186"/>
      <c r="DM148" s="186"/>
      <c r="DN148" s="186"/>
      <c r="DO148" s="186"/>
      <c r="DP148" s="186"/>
      <c r="DQ148" s="186"/>
      <c r="DR148" s="186"/>
      <c r="DS148" s="186"/>
      <c r="DT148" s="186"/>
      <c r="DU148" s="186"/>
      <c r="DV148" s="186"/>
      <c r="DW148" s="186"/>
      <c r="DX148" s="186"/>
      <c r="DY148" s="186"/>
      <c r="DZ148" s="186"/>
      <c r="EA148" s="186"/>
      <c r="EB148" s="186"/>
      <c r="EC148" s="186"/>
      <c r="ED148" s="186"/>
      <c r="EE148" s="186"/>
      <c r="EF148" s="186"/>
      <c r="EG148" s="186"/>
      <c r="EH148" s="186"/>
      <c r="EI148" s="186"/>
      <c r="EJ148" s="186"/>
      <c r="EK148" s="186"/>
      <c r="EL148" s="186"/>
      <c r="EM148" s="186"/>
      <c r="EN148" s="186"/>
      <c r="EO148" s="186"/>
      <c r="EP148" s="186"/>
      <c r="EQ148" s="186"/>
      <c r="ER148" s="186"/>
      <c r="ES148" s="186"/>
      <c r="ET148" s="186"/>
      <c r="EU148" s="186"/>
      <c r="EV148" s="186"/>
      <c r="EW148" s="186"/>
      <c r="EX148" s="186"/>
      <c r="EY148" s="186"/>
      <c r="EZ148" s="186"/>
      <c r="FA148" s="186"/>
      <c r="FB148" s="186"/>
      <c r="FC148" s="186"/>
      <c r="FD148" s="186"/>
      <c r="FE148" s="186"/>
      <c r="FF148" s="186"/>
      <c r="FG148" s="186"/>
      <c r="FH148" s="186"/>
      <c r="FI148" s="186"/>
      <c r="FJ148" s="186"/>
      <c r="FK148" s="186"/>
      <c r="FL148" s="186"/>
      <c r="FM148" s="186"/>
      <c r="FN148" s="186"/>
      <c r="FO148" s="186"/>
      <c r="FP148" s="186"/>
      <c r="FQ148" s="186"/>
      <c r="FR148" s="186"/>
      <c r="FS148" s="186"/>
      <c r="FT148" s="186"/>
      <c r="FU148" s="186"/>
      <c r="FV148" s="186"/>
      <c r="FW148" s="186"/>
      <c r="FX148" s="186"/>
      <c r="FY148" s="186"/>
      <c r="FZ148" s="186"/>
      <c r="GA148" s="186"/>
      <c r="GB148" s="186"/>
      <c r="GC148" s="186"/>
      <c r="GD148" s="186"/>
      <c r="GE148" s="186"/>
      <c r="GF148" s="186"/>
      <c r="GG148" s="186"/>
      <c r="GH148" s="186"/>
      <c r="GI148" s="186"/>
      <c r="GJ148" s="186"/>
      <c r="GK148" s="186"/>
      <c r="GL148" s="186"/>
      <c r="GM148" s="186"/>
      <c r="GN148" s="186"/>
      <c r="GO148" s="186"/>
      <c r="GP148" s="186"/>
      <c r="GQ148" s="186"/>
      <c r="GR148" s="186"/>
      <c r="GS148" s="186"/>
      <c r="GT148" s="186"/>
      <c r="GU148" s="186"/>
      <c r="GV148" s="186"/>
      <c r="GW148" s="186"/>
      <c r="GX148" s="186"/>
      <c r="GY148" s="186"/>
      <c r="GZ148" s="186"/>
      <c r="HA148" s="186"/>
      <c r="HB148" s="186"/>
      <c r="HC148" s="186"/>
      <c r="HD148" s="186"/>
      <c r="HE148" s="186"/>
      <c r="HF148" s="186"/>
      <c r="HG148" s="186"/>
      <c r="HH148" s="186"/>
      <c r="HI148" s="186"/>
      <c r="HJ148" s="186"/>
      <c r="HK148" s="186"/>
      <c r="HL148" s="186"/>
      <c r="HM148" s="186"/>
      <c r="HN148" s="186"/>
      <c r="HO148" s="186"/>
      <c r="HP148" s="186"/>
      <c r="HQ148" s="186"/>
      <c r="HR148" s="186"/>
      <c r="HS148" s="186"/>
      <c r="HT148" s="186"/>
      <c r="HU148" s="186"/>
      <c r="HV148" s="186"/>
      <c r="HW148" s="186"/>
      <c r="HX148" s="186"/>
      <c r="HY148" s="186"/>
      <c r="HZ148" s="186"/>
      <c r="IA148" s="186"/>
      <c r="IB148" s="186"/>
      <c r="IC148" s="186"/>
      <c r="ID148" s="186"/>
      <c r="IE148" s="186"/>
      <c r="IF148" s="186"/>
      <c r="IG148" s="186"/>
      <c r="IH148" s="186"/>
      <c r="II148" s="186"/>
      <c r="IJ148" s="186"/>
      <c r="IK148" s="186"/>
      <c r="IL148" s="186"/>
      <c r="IM148" s="186"/>
      <c r="IN148" s="186"/>
      <c r="IO148" s="186"/>
      <c r="IP148" s="186"/>
      <c r="IQ148" s="186"/>
      <c r="IR148" s="186"/>
      <c r="IS148" s="186"/>
      <c r="IT148" s="186"/>
      <c r="IU148" s="186"/>
      <c r="IV148" s="186"/>
    </row>
    <row r="149" spans="1:256" hidden="1">
      <c r="A149" s="839" t="s">
        <v>204</v>
      </c>
      <c r="B149" s="842" t="s">
        <v>205</v>
      </c>
      <c r="C149" s="173" t="s">
        <v>0</v>
      </c>
      <c r="D149" s="174">
        <f t="shared" si="53"/>
        <v>202000</v>
      </c>
      <c r="E149" s="175">
        <f t="shared" si="54"/>
        <v>202000</v>
      </c>
      <c r="F149" s="175">
        <f t="shared" si="55"/>
        <v>200500</v>
      </c>
      <c r="G149" s="175">
        <v>126858</v>
      </c>
      <c r="H149" s="175">
        <v>73642</v>
      </c>
      <c r="I149" s="175">
        <v>0</v>
      </c>
      <c r="J149" s="175">
        <v>1500</v>
      </c>
      <c r="K149" s="175">
        <v>0</v>
      </c>
      <c r="L149" s="175">
        <v>0</v>
      </c>
      <c r="M149" s="184">
        <f t="shared" si="56"/>
        <v>0</v>
      </c>
      <c r="N149" s="175">
        <v>0</v>
      </c>
      <c r="O149" s="175">
        <v>0</v>
      </c>
      <c r="P149" s="175">
        <v>0</v>
      </c>
      <c r="Q149" s="176"/>
      <c r="R149" s="176"/>
      <c r="S149" s="176"/>
      <c r="T149" s="176"/>
      <c r="U149" s="17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6"/>
      <c r="CK149" s="166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6"/>
      <c r="DE149" s="166"/>
      <c r="DF149" s="166"/>
      <c r="DG149" s="166"/>
      <c r="DH149" s="166"/>
      <c r="DI149" s="166"/>
      <c r="DJ149" s="166"/>
      <c r="DK149" s="166"/>
      <c r="DL149" s="166"/>
      <c r="DM149" s="166"/>
      <c r="DN149" s="166"/>
      <c r="DO149" s="166"/>
      <c r="DP149" s="166"/>
      <c r="DQ149" s="166"/>
      <c r="DR149" s="166"/>
      <c r="DS149" s="166"/>
      <c r="DT149" s="166"/>
      <c r="DU149" s="166"/>
      <c r="DV149" s="166"/>
      <c r="DW149" s="166"/>
      <c r="DX149" s="166"/>
      <c r="DY149" s="166"/>
      <c r="DZ149" s="166"/>
      <c r="EA149" s="166"/>
      <c r="EB149" s="166"/>
      <c r="EC149" s="166"/>
      <c r="ED149" s="166"/>
      <c r="EE149" s="166"/>
      <c r="EF149" s="166"/>
      <c r="EG149" s="166"/>
      <c r="EH149" s="166"/>
      <c r="EI149" s="166"/>
      <c r="EJ149" s="166"/>
      <c r="EK149" s="166"/>
      <c r="EL149" s="166"/>
      <c r="EM149" s="166"/>
      <c r="EN149" s="166"/>
      <c r="EO149" s="166"/>
      <c r="EP149" s="166"/>
      <c r="EQ149" s="166"/>
      <c r="ER149" s="166"/>
      <c r="ES149" s="166"/>
      <c r="ET149" s="166"/>
      <c r="EU149" s="166"/>
      <c r="EV149" s="166"/>
      <c r="EW149" s="166"/>
      <c r="EX149" s="166"/>
      <c r="EY149" s="166"/>
      <c r="EZ149" s="166"/>
      <c r="FA149" s="166"/>
      <c r="FB149" s="166"/>
      <c r="FC149" s="166"/>
      <c r="FD149" s="166"/>
      <c r="FE149" s="166"/>
      <c r="FF149" s="166"/>
      <c r="FG149" s="166"/>
      <c r="FH149" s="166"/>
      <c r="FI149" s="166"/>
      <c r="FJ149" s="166"/>
      <c r="FK149" s="166"/>
      <c r="FL149" s="166"/>
      <c r="FM149" s="166"/>
      <c r="FN149" s="166"/>
      <c r="FO149" s="166"/>
      <c r="FP149" s="166"/>
      <c r="FQ149" s="166"/>
      <c r="FR149" s="166"/>
      <c r="FS149" s="166"/>
      <c r="FT149" s="166"/>
      <c r="FU149" s="166"/>
      <c r="FV149" s="166"/>
      <c r="FW149" s="166"/>
      <c r="FX149" s="166"/>
      <c r="FY149" s="166"/>
      <c r="FZ149" s="166"/>
      <c r="GA149" s="166"/>
      <c r="GB149" s="166"/>
      <c r="GC149" s="166"/>
      <c r="GD149" s="166"/>
      <c r="GE149" s="166"/>
      <c r="GF149" s="166"/>
      <c r="GG149" s="166"/>
      <c r="GH149" s="166"/>
      <c r="GI149" s="166"/>
      <c r="GJ149" s="166"/>
      <c r="GK149" s="166"/>
      <c r="GL149" s="166"/>
      <c r="GM149" s="166"/>
      <c r="GN149" s="166"/>
      <c r="GO149" s="166"/>
      <c r="GP149" s="166"/>
      <c r="GQ149" s="166"/>
      <c r="GR149" s="166"/>
      <c r="GS149" s="166"/>
      <c r="GT149" s="166"/>
      <c r="GU149" s="166"/>
      <c r="GV149" s="166"/>
      <c r="GW149" s="166"/>
      <c r="GX149" s="166"/>
      <c r="GY149" s="166"/>
      <c r="GZ149" s="166"/>
      <c r="HA149" s="166"/>
      <c r="HB149" s="166"/>
      <c r="HC149" s="166"/>
      <c r="HD149" s="166"/>
      <c r="HE149" s="166"/>
      <c r="HF149" s="166"/>
      <c r="HG149" s="166"/>
      <c r="HH149" s="166"/>
      <c r="HI149" s="166"/>
      <c r="HJ149" s="166"/>
      <c r="HK149" s="166"/>
      <c r="HL149" s="166"/>
      <c r="HM149" s="166"/>
      <c r="HN149" s="166"/>
      <c r="HO149" s="166"/>
      <c r="HP149" s="166"/>
      <c r="HQ149" s="166"/>
      <c r="HR149" s="166"/>
      <c r="HS149" s="166"/>
      <c r="HT149" s="166"/>
      <c r="HU149" s="166"/>
      <c r="HV149" s="166"/>
      <c r="HW149" s="166"/>
      <c r="HX149" s="166"/>
      <c r="HY149" s="166"/>
      <c r="HZ149" s="166"/>
      <c r="IA149" s="166"/>
      <c r="IB149" s="166"/>
      <c r="IC149" s="166"/>
      <c r="ID149" s="166"/>
      <c r="IE149" s="166"/>
      <c r="IF149" s="166"/>
      <c r="IG149" s="166"/>
      <c r="IH149" s="166"/>
      <c r="II149" s="166"/>
      <c r="IJ149" s="166"/>
      <c r="IK149" s="166"/>
      <c r="IL149" s="166"/>
      <c r="IM149" s="166"/>
      <c r="IN149" s="166"/>
      <c r="IO149" s="166"/>
      <c r="IP149" s="166"/>
      <c r="IQ149" s="166"/>
      <c r="IR149" s="166"/>
      <c r="IS149" s="166"/>
      <c r="IT149" s="166"/>
      <c r="IU149" s="166"/>
      <c r="IV149" s="166"/>
    </row>
    <row r="150" spans="1:256" hidden="1">
      <c r="A150" s="840"/>
      <c r="B150" s="843"/>
      <c r="C150" s="173" t="s">
        <v>1</v>
      </c>
      <c r="D150" s="174">
        <f t="shared" si="53"/>
        <v>0</v>
      </c>
      <c r="E150" s="175">
        <f t="shared" si="54"/>
        <v>0</v>
      </c>
      <c r="F150" s="175">
        <f t="shared" si="55"/>
        <v>0</v>
      </c>
      <c r="G150" s="175"/>
      <c r="H150" s="175"/>
      <c r="I150" s="175"/>
      <c r="J150" s="175"/>
      <c r="K150" s="175"/>
      <c r="L150" s="175"/>
      <c r="M150" s="184">
        <f t="shared" si="56"/>
        <v>0</v>
      </c>
      <c r="N150" s="175"/>
      <c r="O150" s="175"/>
      <c r="P150" s="175"/>
      <c r="Q150" s="176"/>
      <c r="R150" s="176"/>
      <c r="S150" s="176"/>
      <c r="T150" s="176"/>
      <c r="U150" s="17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  <c r="GB150" s="166"/>
      <c r="GC150" s="166"/>
      <c r="GD150" s="166"/>
      <c r="GE150" s="166"/>
      <c r="GF150" s="166"/>
      <c r="GG150" s="166"/>
      <c r="GH150" s="166"/>
      <c r="GI150" s="166"/>
      <c r="GJ150" s="166"/>
      <c r="GK150" s="166"/>
      <c r="GL150" s="166"/>
      <c r="GM150" s="166"/>
      <c r="GN150" s="166"/>
      <c r="GO150" s="166"/>
      <c r="GP150" s="166"/>
      <c r="GQ150" s="166"/>
      <c r="GR150" s="166"/>
      <c r="GS150" s="166"/>
      <c r="GT150" s="166"/>
      <c r="GU150" s="166"/>
      <c r="GV150" s="166"/>
      <c r="GW150" s="166"/>
      <c r="GX150" s="166"/>
      <c r="GY150" s="166"/>
      <c r="GZ150" s="166"/>
      <c r="HA150" s="166"/>
      <c r="HB150" s="166"/>
      <c r="HC150" s="166"/>
      <c r="HD150" s="166"/>
      <c r="HE150" s="166"/>
      <c r="HF150" s="166"/>
      <c r="HG150" s="166"/>
      <c r="HH150" s="166"/>
      <c r="HI150" s="166"/>
      <c r="HJ150" s="166"/>
      <c r="HK150" s="166"/>
      <c r="HL150" s="166"/>
      <c r="HM150" s="166"/>
      <c r="HN150" s="166"/>
      <c r="HO150" s="166"/>
      <c r="HP150" s="166"/>
      <c r="HQ150" s="166"/>
      <c r="HR150" s="166"/>
      <c r="HS150" s="166"/>
      <c r="HT150" s="166"/>
      <c r="HU150" s="166"/>
      <c r="HV150" s="166"/>
      <c r="HW150" s="166"/>
      <c r="HX150" s="166"/>
      <c r="HY150" s="166"/>
      <c r="HZ150" s="166"/>
      <c r="IA150" s="166"/>
      <c r="IB150" s="166"/>
      <c r="IC150" s="166"/>
      <c r="ID150" s="166"/>
      <c r="IE150" s="166"/>
      <c r="IF150" s="166"/>
      <c r="IG150" s="166"/>
      <c r="IH150" s="166"/>
      <c r="II150" s="166"/>
      <c r="IJ150" s="166"/>
      <c r="IK150" s="166"/>
      <c r="IL150" s="166"/>
      <c r="IM150" s="166"/>
      <c r="IN150" s="166"/>
      <c r="IO150" s="166"/>
      <c r="IP150" s="166"/>
      <c r="IQ150" s="166"/>
      <c r="IR150" s="166"/>
      <c r="IS150" s="166"/>
      <c r="IT150" s="166"/>
      <c r="IU150" s="166"/>
      <c r="IV150" s="166"/>
    </row>
    <row r="151" spans="1:256" hidden="1">
      <c r="A151" s="841"/>
      <c r="B151" s="844"/>
      <c r="C151" s="173" t="s">
        <v>2</v>
      </c>
      <c r="D151" s="174">
        <f>D149+D150</f>
        <v>202000</v>
      </c>
      <c r="E151" s="175">
        <f t="shared" ref="E151:P151" si="61">E149+E150</f>
        <v>202000</v>
      </c>
      <c r="F151" s="175">
        <f t="shared" si="61"/>
        <v>200500</v>
      </c>
      <c r="G151" s="175">
        <f t="shared" si="61"/>
        <v>126858</v>
      </c>
      <c r="H151" s="175">
        <f t="shared" si="61"/>
        <v>73642</v>
      </c>
      <c r="I151" s="175">
        <f t="shared" si="61"/>
        <v>0</v>
      </c>
      <c r="J151" s="175">
        <f t="shared" si="61"/>
        <v>1500</v>
      </c>
      <c r="K151" s="175">
        <f t="shared" si="61"/>
        <v>0</v>
      </c>
      <c r="L151" s="175">
        <f t="shared" si="61"/>
        <v>0</v>
      </c>
      <c r="M151" s="175">
        <f t="shared" si="61"/>
        <v>0</v>
      </c>
      <c r="N151" s="175">
        <f t="shared" si="61"/>
        <v>0</v>
      </c>
      <c r="O151" s="175">
        <f t="shared" si="61"/>
        <v>0</v>
      </c>
      <c r="P151" s="175">
        <f t="shared" si="61"/>
        <v>0</v>
      </c>
      <c r="Q151" s="176"/>
      <c r="R151" s="176"/>
      <c r="S151" s="176"/>
      <c r="T151" s="176"/>
      <c r="U151" s="17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6"/>
      <c r="CD151" s="166"/>
      <c r="CE151" s="166"/>
      <c r="CF151" s="166"/>
      <c r="CG151" s="166"/>
      <c r="CH151" s="166"/>
      <c r="CI151" s="166"/>
      <c r="CJ151" s="166"/>
      <c r="CK151" s="166"/>
      <c r="CL151" s="166"/>
      <c r="CM151" s="166"/>
      <c r="CN151" s="166"/>
      <c r="CO151" s="166"/>
      <c r="CP151" s="166"/>
      <c r="CQ151" s="166"/>
      <c r="CR151" s="166"/>
      <c r="CS151" s="166"/>
      <c r="CT151" s="166"/>
      <c r="CU151" s="166"/>
      <c r="CV151" s="166"/>
      <c r="CW151" s="166"/>
      <c r="CX151" s="166"/>
      <c r="CY151" s="166"/>
      <c r="CZ151" s="166"/>
      <c r="DA151" s="166"/>
      <c r="DB151" s="166"/>
      <c r="DC151" s="166"/>
      <c r="DD151" s="166"/>
      <c r="DE151" s="166"/>
      <c r="DF151" s="166"/>
      <c r="DG151" s="166"/>
      <c r="DH151" s="166"/>
      <c r="DI151" s="166"/>
      <c r="DJ151" s="166"/>
      <c r="DK151" s="166"/>
      <c r="DL151" s="166"/>
      <c r="DM151" s="166"/>
      <c r="DN151" s="166"/>
      <c r="DO151" s="166"/>
      <c r="DP151" s="166"/>
      <c r="DQ151" s="166"/>
      <c r="DR151" s="166"/>
      <c r="DS151" s="166"/>
      <c r="DT151" s="166"/>
      <c r="DU151" s="166"/>
      <c r="DV151" s="166"/>
      <c r="DW151" s="166"/>
      <c r="DX151" s="166"/>
      <c r="DY151" s="166"/>
      <c r="DZ151" s="166"/>
      <c r="EA151" s="166"/>
      <c r="EB151" s="166"/>
      <c r="EC151" s="166"/>
      <c r="ED151" s="166"/>
      <c r="EE151" s="166"/>
      <c r="EF151" s="166"/>
      <c r="EG151" s="166"/>
      <c r="EH151" s="166"/>
      <c r="EI151" s="166"/>
      <c r="EJ151" s="166"/>
      <c r="EK151" s="166"/>
      <c r="EL151" s="166"/>
      <c r="EM151" s="166"/>
      <c r="EN151" s="166"/>
      <c r="EO151" s="166"/>
      <c r="EP151" s="166"/>
      <c r="EQ151" s="166"/>
      <c r="ER151" s="166"/>
      <c r="ES151" s="166"/>
      <c r="ET151" s="166"/>
      <c r="EU151" s="166"/>
      <c r="EV151" s="166"/>
      <c r="EW151" s="166"/>
      <c r="EX151" s="166"/>
      <c r="EY151" s="166"/>
      <c r="EZ151" s="166"/>
      <c r="FA151" s="166"/>
      <c r="FB151" s="166"/>
      <c r="FC151" s="166"/>
      <c r="FD151" s="166"/>
      <c r="FE151" s="166"/>
      <c r="FF151" s="166"/>
      <c r="FG151" s="166"/>
      <c r="FH151" s="166"/>
      <c r="FI151" s="166"/>
      <c r="FJ151" s="166"/>
      <c r="FK151" s="166"/>
      <c r="FL151" s="166"/>
      <c r="FM151" s="166"/>
      <c r="FN151" s="166"/>
      <c r="FO151" s="166"/>
      <c r="FP151" s="166"/>
      <c r="FQ151" s="166"/>
      <c r="FR151" s="166"/>
      <c r="FS151" s="166"/>
      <c r="FT151" s="166"/>
      <c r="FU151" s="166"/>
      <c r="FV151" s="166"/>
      <c r="FW151" s="166"/>
      <c r="FX151" s="166"/>
      <c r="FY151" s="166"/>
      <c r="FZ151" s="166"/>
      <c r="GA151" s="166"/>
      <c r="GB151" s="166"/>
      <c r="GC151" s="166"/>
      <c r="GD151" s="166"/>
      <c r="GE151" s="166"/>
      <c r="GF151" s="166"/>
      <c r="GG151" s="166"/>
      <c r="GH151" s="166"/>
      <c r="GI151" s="166"/>
      <c r="GJ151" s="166"/>
      <c r="GK151" s="166"/>
      <c r="GL151" s="166"/>
      <c r="GM151" s="166"/>
      <c r="GN151" s="166"/>
      <c r="GO151" s="166"/>
      <c r="GP151" s="166"/>
      <c r="GQ151" s="166"/>
      <c r="GR151" s="166"/>
      <c r="GS151" s="166"/>
      <c r="GT151" s="166"/>
      <c r="GU151" s="166"/>
      <c r="GV151" s="166"/>
      <c r="GW151" s="166"/>
      <c r="GX151" s="166"/>
      <c r="GY151" s="166"/>
      <c r="GZ151" s="166"/>
      <c r="HA151" s="166"/>
      <c r="HB151" s="166"/>
      <c r="HC151" s="166"/>
      <c r="HD151" s="166"/>
      <c r="HE151" s="166"/>
      <c r="HF151" s="166"/>
      <c r="HG151" s="166"/>
      <c r="HH151" s="166"/>
      <c r="HI151" s="166"/>
      <c r="HJ151" s="166"/>
      <c r="HK151" s="166"/>
      <c r="HL151" s="166"/>
      <c r="HM151" s="166"/>
      <c r="HN151" s="166"/>
      <c r="HO151" s="166"/>
      <c r="HP151" s="166"/>
      <c r="HQ151" s="166"/>
      <c r="HR151" s="166"/>
      <c r="HS151" s="166"/>
      <c r="HT151" s="166"/>
      <c r="HU151" s="166"/>
      <c r="HV151" s="166"/>
      <c r="HW151" s="166"/>
      <c r="HX151" s="166"/>
      <c r="HY151" s="166"/>
      <c r="HZ151" s="166"/>
      <c r="IA151" s="166"/>
      <c r="IB151" s="166"/>
      <c r="IC151" s="166"/>
      <c r="ID151" s="166"/>
      <c r="IE151" s="166"/>
      <c r="IF151" s="166"/>
      <c r="IG151" s="166"/>
      <c r="IH151" s="166"/>
      <c r="II151" s="166"/>
      <c r="IJ151" s="166"/>
      <c r="IK151" s="166"/>
      <c r="IL151" s="166"/>
      <c r="IM151" s="166"/>
      <c r="IN151" s="166"/>
      <c r="IO151" s="166"/>
      <c r="IP151" s="166"/>
      <c r="IQ151" s="166"/>
      <c r="IR151" s="166"/>
      <c r="IS151" s="166"/>
      <c r="IT151" s="166"/>
      <c r="IU151" s="166"/>
      <c r="IV151" s="166"/>
    </row>
    <row r="152" spans="1:256" hidden="1">
      <c r="A152" s="839" t="s">
        <v>206</v>
      </c>
      <c r="B152" s="842" t="s">
        <v>95</v>
      </c>
      <c r="C152" s="182" t="s">
        <v>0</v>
      </c>
      <c r="D152" s="183">
        <f t="shared" si="53"/>
        <v>6655518</v>
      </c>
      <c r="E152" s="184">
        <f t="shared" si="54"/>
        <v>6655518</v>
      </c>
      <c r="F152" s="184">
        <f t="shared" si="55"/>
        <v>5458518</v>
      </c>
      <c r="G152" s="184">
        <v>53400</v>
      </c>
      <c r="H152" s="184">
        <v>5405118</v>
      </c>
      <c r="I152" s="184">
        <v>140000</v>
      </c>
      <c r="J152" s="184">
        <v>407000</v>
      </c>
      <c r="K152" s="184">
        <f>552500+97500</f>
        <v>650000</v>
      </c>
      <c r="L152" s="184">
        <v>0</v>
      </c>
      <c r="M152" s="184">
        <f t="shared" si="56"/>
        <v>0</v>
      </c>
      <c r="N152" s="184">
        <v>0</v>
      </c>
      <c r="O152" s="184">
        <v>0</v>
      </c>
      <c r="P152" s="184">
        <v>0</v>
      </c>
      <c r="Q152" s="185"/>
      <c r="R152" s="185"/>
      <c r="S152" s="185"/>
      <c r="T152" s="185"/>
      <c r="U152" s="185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6"/>
      <c r="BX152" s="186"/>
      <c r="BY152" s="186"/>
      <c r="BZ152" s="186"/>
      <c r="CA152" s="186"/>
      <c r="CB152" s="186"/>
      <c r="CC152" s="186"/>
      <c r="CD152" s="186"/>
      <c r="CE152" s="186"/>
      <c r="CF152" s="186"/>
      <c r="CG152" s="186"/>
      <c r="CH152" s="186"/>
      <c r="CI152" s="186"/>
      <c r="CJ152" s="186"/>
      <c r="CK152" s="186"/>
      <c r="CL152" s="186"/>
      <c r="CM152" s="186"/>
      <c r="CN152" s="186"/>
      <c r="CO152" s="186"/>
      <c r="CP152" s="186"/>
      <c r="CQ152" s="186"/>
      <c r="CR152" s="186"/>
      <c r="CS152" s="186"/>
      <c r="CT152" s="186"/>
      <c r="CU152" s="186"/>
      <c r="CV152" s="186"/>
      <c r="CW152" s="186"/>
      <c r="CX152" s="186"/>
      <c r="CY152" s="186"/>
      <c r="CZ152" s="186"/>
      <c r="DA152" s="186"/>
      <c r="DB152" s="186"/>
      <c r="DC152" s="186"/>
      <c r="DD152" s="186"/>
      <c r="DE152" s="186"/>
      <c r="DF152" s="186"/>
      <c r="DG152" s="186"/>
      <c r="DH152" s="186"/>
      <c r="DI152" s="186"/>
      <c r="DJ152" s="186"/>
      <c r="DK152" s="186"/>
      <c r="DL152" s="186"/>
      <c r="DM152" s="186"/>
      <c r="DN152" s="186"/>
      <c r="DO152" s="186"/>
      <c r="DP152" s="186"/>
      <c r="DQ152" s="186"/>
      <c r="DR152" s="186"/>
      <c r="DS152" s="186"/>
      <c r="DT152" s="186"/>
      <c r="DU152" s="186"/>
      <c r="DV152" s="186"/>
      <c r="DW152" s="186"/>
      <c r="DX152" s="186"/>
      <c r="DY152" s="186"/>
      <c r="DZ152" s="186"/>
      <c r="EA152" s="186"/>
      <c r="EB152" s="186"/>
      <c r="EC152" s="186"/>
      <c r="ED152" s="186"/>
      <c r="EE152" s="186"/>
      <c r="EF152" s="186"/>
      <c r="EG152" s="186"/>
      <c r="EH152" s="186"/>
      <c r="EI152" s="186"/>
      <c r="EJ152" s="186"/>
      <c r="EK152" s="186"/>
      <c r="EL152" s="186"/>
      <c r="EM152" s="186"/>
      <c r="EN152" s="186"/>
      <c r="EO152" s="186"/>
      <c r="EP152" s="186"/>
      <c r="EQ152" s="186"/>
      <c r="ER152" s="186"/>
      <c r="ES152" s="186"/>
      <c r="ET152" s="186"/>
      <c r="EU152" s="186"/>
      <c r="EV152" s="186"/>
      <c r="EW152" s="186"/>
      <c r="EX152" s="186"/>
      <c r="EY152" s="186"/>
      <c r="EZ152" s="186"/>
      <c r="FA152" s="186"/>
      <c r="FB152" s="186"/>
      <c r="FC152" s="186"/>
      <c r="FD152" s="186"/>
      <c r="FE152" s="186"/>
      <c r="FF152" s="186"/>
      <c r="FG152" s="186"/>
      <c r="FH152" s="186"/>
      <c r="FI152" s="186"/>
      <c r="FJ152" s="186"/>
      <c r="FK152" s="186"/>
      <c r="FL152" s="186"/>
      <c r="FM152" s="186"/>
      <c r="FN152" s="186"/>
      <c r="FO152" s="186"/>
      <c r="FP152" s="186"/>
      <c r="FQ152" s="186"/>
      <c r="FR152" s="186"/>
      <c r="FS152" s="186"/>
      <c r="FT152" s="186"/>
      <c r="FU152" s="186"/>
      <c r="FV152" s="186"/>
      <c r="FW152" s="186"/>
      <c r="FX152" s="186"/>
      <c r="FY152" s="186"/>
      <c r="FZ152" s="186"/>
      <c r="GA152" s="186"/>
      <c r="GB152" s="186"/>
      <c r="GC152" s="186"/>
      <c r="GD152" s="186"/>
      <c r="GE152" s="186"/>
      <c r="GF152" s="186"/>
      <c r="GG152" s="186"/>
      <c r="GH152" s="186"/>
      <c r="GI152" s="186"/>
      <c r="GJ152" s="186"/>
      <c r="GK152" s="186"/>
      <c r="GL152" s="186"/>
      <c r="GM152" s="186"/>
      <c r="GN152" s="186"/>
      <c r="GO152" s="186"/>
      <c r="GP152" s="186"/>
      <c r="GQ152" s="186"/>
      <c r="GR152" s="186"/>
      <c r="GS152" s="186"/>
      <c r="GT152" s="186"/>
      <c r="GU152" s="186"/>
      <c r="GV152" s="186"/>
      <c r="GW152" s="186"/>
      <c r="GX152" s="186"/>
      <c r="GY152" s="186"/>
      <c r="GZ152" s="186"/>
      <c r="HA152" s="186"/>
      <c r="HB152" s="186"/>
      <c r="HC152" s="186"/>
      <c r="HD152" s="186"/>
      <c r="HE152" s="186"/>
      <c r="HF152" s="186"/>
      <c r="HG152" s="186"/>
      <c r="HH152" s="186"/>
      <c r="HI152" s="186"/>
      <c r="HJ152" s="186"/>
      <c r="HK152" s="186"/>
      <c r="HL152" s="186"/>
      <c r="HM152" s="186"/>
      <c r="HN152" s="186"/>
      <c r="HO152" s="186"/>
      <c r="HP152" s="186"/>
      <c r="HQ152" s="186"/>
      <c r="HR152" s="186"/>
      <c r="HS152" s="186"/>
      <c r="HT152" s="186"/>
      <c r="HU152" s="186"/>
      <c r="HV152" s="186"/>
      <c r="HW152" s="186"/>
      <c r="HX152" s="186"/>
      <c r="HY152" s="186"/>
      <c r="HZ152" s="186"/>
      <c r="IA152" s="186"/>
      <c r="IB152" s="186"/>
      <c r="IC152" s="186"/>
      <c r="ID152" s="186"/>
      <c r="IE152" s="186"/>
      <c r="IF152" s="186"/>
      <c r="IG152" s="186"/>
      <c r="IH152" s="186"/>
      <c r="II152" s="186"/>
      <c r="IJ152" s="186"/>
      <c r="IK152" s="186"/>
      <c r="IL152" s="186"/>
      <c r="IM152" s="186"/>
      <c r="IN152" s="186"/>
      <c r="IO152" s="186"/>
      <c r="IP152" s="186"/>
      <c r="IQ152" s="186"/>
      <c r="IR152" s="186"/>
      <c r="IS152" s="186"/>
      <c r="IT152" s="186"/>
      <c r="IU152" s="186"/>
      <c r="IV152" s="186"/>
    </row>
    <row r="153" spans="1:256" hidden="1">
      <c r="A153" s="840"/>
      <c r="B153" s="843"/>
      <c r="C153" s="182" t="s">
        <v>1</v>
      </c>
      <c r="D153" s="183">
        <f t="shared" si="53"/>
        <v>0</v>
      </c>
      <c r="E153" s="184">
        <f t="shared" si="54"/>
        <v>0</v>
      </c>
      <c r="F153" s="184">
        <f t="shared" si="55"/>
        <v>0</v>
      </c>
      <c r="G153" s="184"/>
      <c r="H153" s="184"/>
      <c r="I153" s="184"/>
      <c r="J153" s="184"/>
      <c r="K153" s="184"/>
      <c r="L153" s="184"/>
      <c r="M153" s="184">
        <f t="shared" si="56"/>
        <v>0</v>
      </c>
      <c r="N153" s="184"/>
      <c r="O153" s="184"/>
      <c r="P153" s="184"/>
      <c r="Q153" s="185"/>
      <c r="R153" s="185"/>
      <c r="S153" s="185"/>
      <c r="T153" s="185"/>
      <c r="U153" s="185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  <c r="BU153" s="186"/>
      <c r="BV153" s="186"/>
      <c r="BW153" s="186"/>
      <c r="BX153" s="186"/>
      <c r="BY153" s="186"/>
      <c r="BZ153" s="186"/>
      <c r="CA153" s="186"/>
      <c r="CB153" s="186"/>
      <c r="CC153" s="186"/>
      <c r="CD153" s="186"/>
      <c r="CE153" s="186"/>
      <c r="CF153" s="186"/>
      <c r="CG153" s="186"/>
      <c r="CH153" s="186"/>
      <c r="CI153" s="186"/>
      <c r="CJ153" s="186"/>
      <c r="CK153" s="186"/>
      <c r="CL153" s="186"/>
      <c r="CM153" s="186"/>
      <c r="CN153" s="186"/>
      <c r="CO153" s="186"/>
      <c r="CP153" s="186"/>
      <c r="CQ153" s="186"/>
      <c r="CR153" s="186"/>
      <c r="CS153" s="186"/>
      <c r="CT153" s="186"/>
      <c r="CU153" s="186"/>
      <c r="CV153" s="186"/>
      <c r="CW153" s="186"/>
      <c r="CX153" s="186"/>
      <c r="CY153" s="186"/>
      <c r="CZ153" s="186"/>
      <c r="DA153" s="186"/>
      <c r="DB153" s="186"/>
      <c r="DC153" s="186"/>
      <c r="DD153" s="186"/>
      <c r="DE153" s="186"/>
      <c r="DF153" s="186"/>
      <c r="DG153" s="186"/>
      <c r="DH153" s="186"/>
      <c r="DI153" s="186"/>
      <c r="DJ153" s="186"/>
      <c r="DK153" s="186"/>
      <c r="DL153" s="186"/>
      <c r="DM153" s="186"/>
      <c r="DN153" s="186"/>
      <c r="DO153" s="186"/>
      <c r="DP153" s="186"/>
      <c r="DQ153" s="186"/>
      <c r="DR153" s="186"/>
      <c r="DS153" s="186"/>
      <c r="DT153" s="186"/>
      <c r="DU153" s="186"/>
      <c r="DV153" s="186"/>
      <c r="DW153" s="186"/>
      <c r="DX153" s="186"/>
      <c r="DY153" s="186"/>
      <c r="DZ153" s="186"/>
      <c r="EA153" s="186"/>
      <c r="EB153" s="186"/>
      <c r="EC153" s="186"/>
      <c r="ED153" s="186"/>
      <c r="EE153" s="186"/>
      <c r="EF153" s="186"/>
      <c r="EG153" s="186"/>
      <c r="EH153" s="186"/>
      <c r="EI153" s="186"/>
      <c r="EJ153" s="186"/>
      <c r="EK153" s="186"/>
      <c r="EL153" s="186"/>
      <c r="EM153" s="186"/>
      <c r="EN153" s="186"/>
      <c r="EO153" s="186"/>
      <c r="EP153" s="186"/>
      <c r="EQ153" s="186"/>
      <c r="ER153" s="186"/>
      <c r="ES153" s="186"/>
      <c r="ET153" s="186"/>
      <c r="EU153" s="186"/>
      <c r="EV153" s="186"/>
      <c r="EW153" s="186"/>
      <c r="EX153" s="186"/>
      <c r="EY153" s="186"/>
      <c r="EZ153" s="186"/>
      <c r="FA153" s="186"/>
      <c r="FB153" s="186"/>
      <c r="FC153" s="186"/>
      <c r="FD153" s="186"/>
      <c r="FE153" s="186"/>
      <c r="FF153" s="186"/>
      <c r="FG153" s="186"/>
      <c r="FH153" s="186"/>
      <c r="FI153" s="186"/>
      <c r="FJ153" s="186"/>
      <c r="FK153" s="186"/>
      <c r="FL153" s="186"/>
      <c r="FM153" s="186"/>
      <c r="FN153" s="186"/>
      <c r="FO153" s="186"/>
      <c r="FP153" s="186"/>
      <c r="FQ153" s="186"/>
      <c r="FR153" s="186"/>
      <c r="FS153" s="186"/>
      <c r="FT153" s="186"/>
      <c r="FU153" s="186"/>
      <c r="FV153" s="186"/>
      <c r="FW153" s="186"/>
      <c r="FX153" s="186"/>
      <c r="FY153" s="186"/>
      <c r="FZ153" s="186"/>
      <c r="GA153" s="186"/>
      <c r="GB153" s="186"/>
      <c r="GC153" s="186"/>
      <c r="GD153" s="186"/>
      <c r="GE153" s="186"/>
      <c r="GF153" s="186"/>
      <c r="GG153" s="186"/>
      <c r="GH153" s="186"/>
      <c r="GI153" s="186"/>
      <c r="GJ153" s="186"/>
      <c r="GK153" s="186"/>
      <c r="GL153" s="186"/>
      <c r="GM153" s="186"/>
      <c r="GN153" s="186"/>
      <c r="GO153" s="186"/>
      <c r="GP153" s="186"/>
      <c r="GQ153" s="186"/>
      <c r="GR153" s="186"/>
      <c r="GS153" s="186"/>
      <c r="GT153" s="186"/>
      <c r="GU153" s="186"/>
      <c r="GV153" s="186"/>
      <c r="GW153" s="186"/>
      <c r="GX153" s="186"/>
      <c r="GY153" s="186"/>
      <c r="GZ153" s="186"/>
      <c r="HA153" s="186"/>
      <c r="HB153" s="186"/>
      <c r="HC153" s="186"/>
      <c r="HD153" s="186"/>
      <c r="HE153" s="186"/>
      <c r="HF153" s="186"/>
      <c r="HG153" s="186"/>
      <c r="HH153" s="186"/>
      <c r="HI153" s="186"/>
      <c r="HJ153" s="186"/>
      <c r="HK153" s="186"/>
      <c r="HL153" s="186"/>
      <c r="HM153" s="186"/>
      <c r="HN153" s="186"/>
      <c r="HO153" s="186"/>
      <c r="HP153" s="186"/>
      <c r="HQ153" s="186"/>
      <c r="HR153" s="186"/>
      <c r="HS153" s="186"/>
      <c r="HT153" s="186"/>
      <c r="HU153" s="186"/>
      <c r="HV153" s="186"/>
      <c r="HW153" s="186"/>
      <c r="HX153" s="186"/>
      <c r="HY153" s="186"/>
      <c r="HZ153" s="186"/>
      <c r="IA153" s="186"/>
      <c r="IB153" s="186"/>
      <c r="IC153" s="186"/>
      <c r="ID153" s="186"/>
      <c r="IE153" s="186"/>
      <c r="IF153" s="186"/>
      <c r="IG153" s="186"/>
      <c r="IH153" s="186"/>
      <c r="II153" s="186"/>
      <c r="IJ153" s="186"/>
      <c r="IK153" s="186"/>
      <c r="IL153" s="186"/>
      <c r="IM153" s="186"/>
      <c r="IN153" s="186"/>
      <c r="IO153" s="186"/>
      <c r="IP153" s="186"/>
      <c r="IQ153" s="186"/>
      <c r="IR153" s="186"/>
      <c r="IS153" s="186"/>
      <c r="IT153" s="186"/>
      <c r="IU153" s="186"/>
      <c r="IV153" s="186"/>
    </row>
    <row r="154" spans="1:256" hidden="1">
      <c r="A154" s="841"/>
      <c r="B154" s="844"/>
      <c r="C154" s="182" t="s">
        <v>2</v>
      </c>
      <c r="D154" s="183">
        <f>D152+D153</f>
        <v>6655518</v>
      </c>
      <c r="E154" s="184">
        <f t="shared" ref="E154:P154" si="62">E152+E153</f>
        <v>6655518</v>
      </c>
      <c r="F154" s="184">
        <f t="shared" si="62"/>
        <v>5458518</v>
      </c>
      <c r="G154" s="184">
        <f t="shared" si="62"/>
        <v>53400</v>
      </c>
      <c r="H154" s="184">
        <f t="shared" si="62"/>
        <v>5405118</v>
      </c>
      <c r="I154" s="184">
        <f t="shared" si="62"/>
        <v>140000</v>
      </c>
      <c r="J154" s="184">
        <f t="shared" si="62"/>
        <v>407000</v>
      </c>
      <c r="K154" s="184">
        <f t="shared" si="62"/>
        <v>650000</v>
      </c>
      <c r="L154" s="184">
        <f t="shared" si="62"/>
        <v>0</v>
      </c>
      <c r="M154" s="184">
        <f t="shared" si="62"/>
        <v>0</v>
      </c>
      <c r="N154" s="184">
        <f t="shared" si="62"/>
        <v>0</v>
      </c>
      <c r="O154" s="184">
        <f t="shared" si="62"/>
        <v>0</v>
      </c>
      <c r="P154" s="184">
        <f t="shared" si="62"/>
        <v>0</v>
      </c>
      <c r="Q154" s="185"/>
      <c r="R154" s="185"/>
      <c r="S154" s="185"/>
      <c r="T154" s="185"/>
      <c r="U154" s="185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  <c r="BU154" s="186"/>
      <c r="BV154" s="186"/>
      <c r="BW154" s="186"/>
      <c r="BX154" s="186"/>
      <c r="BY154" s="186"/>
      <c r="BZ154" s="186"/>
      <c r="CA154" s="186"/>
      <c r="CB154" s="186"/>
      <c r="CC154" s="186"/>
      <c r="CD154" s="186"/>
      <c r="CE154" s="186"/>
      <c r="CF154" s="186"/>
      <c r="CG154" s="186"/>
      <c r="CH154" s="186"/>
      <c r="CI154" s="186"/>
      <c r="CJ154" s="186"/>
      <c r="CK154" s="186"/>
      <c r="CL154" s="186"/>
      <c r="CM154" s="186"/>
      <c r="CN154" s="186"/>
      <c r="CO154" s="186"/>
      <c r="CP154" s="186"/>
      <c r="CQ154" s="186"/>
      <c r="CR154" s="186"/>
      <c r="CS154" s="186"/>
      <c r="CT154" s="186"/>
      <c r="CU154" s="186"/>
      <c r="CV154" s="186"/>
      <c r="CW154" s="186"/>
      <c r="CX154" s="186"/>
      <c r="CY154" s="186"/>
      <c r="CZ154" s="186"/>
      <c r="DA154" s="186"/>
      <c r="DB154" s="186"/>
      <c r="DC154" s="186"/>
      <c r="DD154" s="186"/>
      <c r="DE154" s="186"/>
      <c r="DF154" s="186"/>
      <c r="DG154" s="186"/>
      <c r="DH154" s="186"/>
      <c r="DI154" s="186"/>
      <c r="DJ154" s="186"/>
      <c r="DK154" s="186"/>
      <c r="DL154" s="186"/>
      <c r="DM154" s="186"/>
      <c r="DN154" s="186"/>
      <c r="DO154" s="186"/>
      <c r="DP154" s="186"/>
      <c r="DQ154" s="186"/>
      <c r="DR154" s="186"/>
      <c r="DS154" s="186"/>
      <c r="DT154" s="186"/>
      <c r="DU154" s="186"/>
      <c r="DV154" s="186"/>
      <c r="DW154" s="186"/>
      <c r="DX154" s="186"/>
      <c r="DY154" s="186"/>
      <c r="DZ154" s="186"/>
      <c r="EA154" s="186"/>
      <c r="EB154" s="186"/>
      <c r="EC154" s="186"/>
      <c r="ED154" s="186"/>
      <c r="EE154" s="186"/>
      <c r="EF154" s="186"/>
      <c r="EG154" s="186"/>
      <c r="EH154" s="186"/>
      <c r="EI154" s="186"/>
      <c r="EJ154" s="186"/>
      <c r="EK154" s="186"/>
      <c r="EL154" s="186"/>
      <c r="EM154" s="186"/>
      <c r="EN154" s="186"/>
      <c r="EO154" s="186"/>
      <c r="EP154" s="186"/>
      <c r="EQ154" s="186"/>
      <c r="ER154" s="186"/>
      <c r="ES154" s="186"/>
      <c r="ET154" s="186"/>
      <c r="EU154" s="186"/>
      <c r="EV154" s="186"/>
      <c r="EW154" s="186"/>
      <c r="EX154" s="186"/>
      <c r="EY154" s="186"/>
      <c r="EZ154" s="186"/>
      <c r="FA154" s="186"/>
      <c r="FB154" s="186"/>
      <c r="FC154" s="186"/>
      <c r="FD154" s="186"/>
      <c r="FE154" s="186"/>
      <c r="FF154" s="186"/>
      <c r="FG154" s="186"/>
      <c r="FH154" s="186"/>
      <c r="FI154" s="186"/>
      <c r="FJ154" s="186"/>
      <c r="FK154" s="186"/>
      <c r="FL154" s="186"/>
      <c r="FM154" s="186"/>
      <c r="FN154" s="186"/>
      <c r="FO154" s="186"/>
      <c r="FP154" s="186"/>
      <c r="FQ154" s="186"/>
      <c r="FR154" s="186"/>
      <c r="FS154" s="186"/>
      <c r="FT154" s="186"/>
      <c r="FU154" s="186"/>
      <c r="FV154" s="186"/>
      <c r="FW154" s="186"/>
      <c r="FX154" s="186"/>
      <c r="FY154" s="186"/>
      <c r="FZ154" s="186"/>
      <c r="GA154" s="186"/>
      <c r="GB154" s="186"/>
      <c r="GC154" s="186"/>
      <c r="GD154" s="186"/>
      <c r="GE154" s="186"/>
      <c r="GF154" s="186"/>
      <c r="GG154" s="186"/>
      <c r="GH154" s="186"/>
      <c r="GI154" s="186"/>
      <c r="GJ154" s="186"/>
      <c r="GK154" s="186"/>
      <c r="GL154" s="186"/>
      <c r="GM154" s="186"/>
      <c r="GN154" s="186"/>
      <c r="GO154" s="186"/>
      <c r="GP154" s="186"/>
      <c r="GQ154" s="186"/>
      <c r="GR154" s="186"/>
      <c r="GS154" s="186"/>
      <c r="GT154" s="186"/>
      <c r="GU154" s="186"/>
      <c r="GV154" s="186"/>
      <c r="GW154" s="186"/>
      <c r="GX154" s="186"/>
      <c r="GY154" s="186"/>
      <c r="GZ154" s="186"/>
      <c r="HA154" s="186"/>
      <c r="HB154" s="186"/>
      <c r="HC154" s="186"/>
      <c r="HD154" s="186"/>
      <c r="HE154" s="186"/>
      <c r="HF154" s="186"/>
      <c r="HG154" s="186"/>
      <c r="HH154" s="186"/>
      <c r="HI154" s="186"/>
      <c r="HJ154" s="186"/>
      <c r="HK154" s="186"/>
      <c r="HL154" s="186"/>
      <c r="HM154" s="186"/>
      <c r="HN154" s="186"/>
      <c r="HO154" s="186"/>
      <c r="HP154" s="186"/>
      <c r="HQ154" s="186"/>
      <c r="HR154" s="186"/>
      <c r="HS154" s="186"/>
      <c r="HT154" s="186"/>
      <c r="HU154" s="186"/>
      <c r="HV154" s="186"/>
      <c r="HW154" s="186"/>
      <c r="HX154" s="186"/>
      <c r="HY154" s="186"/>
      <c r="HZ154" s="186"/>
      <c r="IA154" s="186"/>
      <c r="IB154" s="186"/>
      <c r="IC154" s="186"/>
      <c r="ID154" s="186"/>
      <c r="IE154" s="186"/>
      <c r="IF154" s="186"/>
      <c r="IG154" s="186"/>
      <c r="IH154" s="186"/>
      <c r="II154" s="186"/>
      <c r="IJ154" s="186"/>
      <c r="IK154" s="186"/>
      <c r="IL154" s="186"/>
      <c r="IM154" s="186"/>
      <c r="IN154" s="186"/>
      <c r="IO154" s="186"/>
      <c r="IP154" s="186"/>
      <c r="IQ154" s="186"/>
      <c r="IR154" s="186"/>
      <c r="IS154" s="186"/>
      <c r="IT154" s="186"/>
      <c r="IU154" s="186"/>
      <c r="IV154" s="186"/>
    </row>
    <row r="155" spans="1:256" ht="15" hidden="1">
      <c r="A155" s="851" t="s">
        <v>55</v>
      </c>
      <c r="B155" s="854" t="s">
        <v>56</v>
      </c>
      <c r="C155" s="177" t="s">
        <v>0</v>
      </c>
      <c r="D155" s="178">
        <f t="shared" ref="D155:P156" si="63">D158</f>
        <v>2000</v>
      </c>
      <c r="E155" s="179">
        <f t="shared" si="63"/>
        <v>2000</v>
      </c>
      <c r="F155" s="179">
        <f t="shared" si="63"/>
        <v>2000</v>
      </c>
      <c r="G155" s="179">
        <f t="shared" si="63"/>
        <v>0</v>
      </c>
      <c r="H155" s="179">
        <f t="shared" si="63"/>
        <v>2000</v>
      </c>
      <c r="I155" s="179">
        <f t="shared" si="63"/>
        <v>0</v>
      </c>
      <c r="J155" s="179">
        <f t="shared" si="63"/>
        <v>0</v>
      </c>
      <c r="K155" s="179">
        <f t="shared" si="63"/>
        <v>0</v>
      </c>
      <c r="L155" s="179">
        <f t="shared" si="63"/>
        <v>0</v>
      </c>
      <c r="M155" s="179">
        <f t="shared" si="63"/>
        <v>0</v>
      </c>
      <c r="N155" s="179">
        <f t="shared" si="63"/>
        <v>0</v>
      </c>
      <c r="O155" s="179">
        <f>O158</f>
        <v>0</v>
      </c>
      <c r="P155" s="179">
        <f t="shared" si="63"/>
        <v>0</v>
      </c>
      <c r="Q155" s="191"/>
      <c r="R155" s="191"/>
      <c r="S155" s="191"/>
      <c r="T155" s="191"/>
      <c r="U155" s="191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2"/>
      <c r="BO155" s="192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  <c r="EG155" s="192"/>
      <c r="EH155" s="192"/>
      <c r="EI155" s="192"/>
      <c r="EJ155" s="192"/>
      <c r="EK155" s="192"/>
      <c r="EL155" s="192"/>
      <c r="EM155" s="192"/>
      <c r="EN155" s="192"/>
      <c r="EO155" s="192"/>
      <c r="EP155" s="192"/>
      <c r="EQ155" s="192"/>
      <c r="ER155" s="192"/>
      <c r="ES155" s="192"/>
      <c r="ET155" s="192"/>
      <c r="EU155" s="192"/>
      <c r="EV155" s="192"/>
      <c r="EW155" s="192"/>
      <c r="EX155" s="192"/>
      <c r="EY155" s="192"/>
      <c r="EZ155" s="192"/>
      <c r="FA155" s="192"/>
      <c r="FB155" s="192"/>
      <c r="FC155" s="192"/>
      <c r="FD155" s="192"/>
      <c r="FE155" s="192"/>
      <c r="FF155" s="192"/>
      <c r="FG155" s="192"/>
      <c r="FH155" s="192"/>
      <c r="FI155" s="192"/>
      <c r="FJ155" s="192"/>
      <c r="FK155" s="192"/>
      <c r="FL155" s="192"/>
      <c r="FM155" s="192"/>
      <c r="FN155" s="192"/>
      <c r="FO155" s="192"/>
      <c r="FP155" s="192"/>
      <c r="FQ155" s="192"/>
      <c r="FR155" s="192"/>
      <c r="FS155" s="192"/>
      <c r="FT155" s="192"/>
      <c r="FU155" s="192"/>
      <c r="FV155" s="192"/>
      <c r="FW155" s="192"/>
      <c r="FX155" s="192"/>
      <c r="FY155" s="192"/>
      <c r="FZ155" s="192"/>
      <c r="GA155" s="192"/>
      <c r="GB155" s="192"/>
      <c r="GC155" s="192"/>
      <c r="GD155" s="192"/>
      <c r="GE155" s="192"/>
      <c r="GF155" s="192"/>
      <c r="GG155" s="192"/>
      <c r="GH155" s="192"/>
      <c r="GI155" s="192"/>
      <c r="GJ155" s="192"/>
      <c r="GK155" s="192"/>
      <c r="GL155" s="192"/>
      <c r="GM155" s="192"/>
      <c r="GN155" s="192"/>
      <c r="GO155" s="192"/>
      <c r="GP155" s="192"/>
      <c r="GQ155" s="192"/>
      <c r="GR155" s="192"/>
      <c r="GS155" s="192"/>
      <c r="GT155" s="192"/>
      <c r="GU155" s="192"/>
      <c r="GV155" s="192"/>
      <c r="GW155" s="192"/>
      <c r="GX155" s="192"/>
      <c r="GY155" s="192"/>
      <c r="GZ155" s="192"/>
      <c r="HA155" s="192"/>
      <c r="HB155" s="192"/>
      <c r="HC155" s="192"/>
      <c r="HD155" s="192"/>
      <c r="HE155" s="192"/>
      <c r="HF155" s="192"/>
      <c r="HG155" s="192"/>
      <c r="HH155" s="192"/>
      <c r="HI155" s="192"/>
      <c r="HJ155" s="192"/>
      <c r="HK155" s="192"/>
      <c r="HL155" s="192"/>
      <c r="HM155" s="192"/>
      <c r="HN155" s="192"/>
      <c r="HO155" s="192"/>
      <c r="HP155" s="192"/>
      <c r="HQ155" s="192"/>
      <c r="HR155" s="192"/>
      <c r="HS155" s="192"/>
      <c r="HT155" s="192"/>
      <c r="HU155" s="192"/>
      <c r="HV155" s="192"/>
      <c r="HW155" s="192"/>
      <c r="HX155" s="192"/>
      <c r="HY155" s="192"/>
      <c r="HZ155" s="192"/>
      <c r="IA155" s="192"/>
      <c r="IB155" s="192"/>
      <c r="IC155" s="192"/>
      <c r="ID155" s="192"/>
      <c r="IE155" s="192"/>
      <c r="IF155" s="192"/>
      <c r="IG155" s="192"/>
      <c r="IH155" s="192"/>
      <c r="II155" s="192"/>
      <c r="IJ155" s="192"/>
      <c r="IK155" s="192"/>
      <c r="IL155" s="192"/>
      <c r="IM155" s="192"/>
      <c r="IN155" s="192"/>
      <c r="IO155" s="192"/>
      <c r="IP155" s="192"/>
      <c r="IQ155" s="192"/>
      <c r="IR155" s="192"/>
      <c r="IS155" s="192"/>
      <c r="IT155" s="192"/>
      <c r="IU155" s="192"/>
      <c r="IV155" s="192"/>
    </row>
    <row r="156" spans="1:256" ht="15" hidden="1">
      <c r="A156" s="852"/>
      <c r="B156" s="855"/>
      <c r="C156" s="177" t="s">
        <v>1</v>
      </c>
      <c r="D156" s="178">
        <f t="shared" si="63"/>
        <v>0</v>
      </c>
      <c r="E156" s="179">
        <f t="shared" si="63"/>
        <v>0</v>
      </c>
      <c r="F156" s="179">
        <f t="shared" si="63"/>
        <v>0</v>
      </c>
      <c r="G156" s="179">
        <f t="shared" si="63"/>
        <v>0</v>
      </c>
      <c r="H156" s="179">
        <f t="shared" si="63"/>
        <v>0</v>
      </c>
      <c r="I156" s="179">
        <f t="shared" si="63"/>
        <v>0</v>
      </c>
      <c r="J156" s="179">
        <f t="shared" si="63"/>
        <v>0</v>
      </c>
      <c r="K156" s="179">
        <f t="shared" si="63"/>
        <v>0</v>
      </c>
      <c r="L156" s="179">
        <f t="shared" si="63"/>
        <v>0</v>
      </c>
      <c r="M156" s="179">
        <f t="shared" si="63"/>
        <v>0</v>
      </c>
      <c r="N156" s="179">
        <f t="shared" si="63"/>
        <v>0</v>
      </c>
      <c r="O156" s="179">
        <f>O159</f>
        <v>0</v>
      </c>
      <c r="P156" s="179">
        <f t="shared" si="63"/>
        <v>0</v>
      </c>
      <c r="Q156" s="191"/>
      <c r="R156" s="191"/>
      <c r="S156" s="191"/>
      <c r="T156" s="191"/>
      <c r="U156" s="191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2"/>
      <c r="BO156" s="192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  <c r="EG156" s="192"/>
      <c r="EH156" s="192"/>
      <c r="EI156" s="192"/>
      <c r="EJ156" s="192"/>
      <c r="EK156" s="192"/>
      <c r="EL156" s="192"/>
      <c r="EM156" s="192"/>
      <c r="EN156" s="192"/>
      <c r="EO156" s="192"/>
      <c r="EP156" s="192"/>
      <c r="EQ156" s="192"/>
      <c r="ER156" s="192"/>
      <c r="ES156" s="192"/>
      <c r="ET156" s="192"/>
      <c r="EU156" s="192"/>
      <c r="EV156" s="192"/>
      <c r="EW156" s="192"/>
      <c r="EX156" s="192"/>
      <c r="EY156" s="192"/>
      <c r="EZ156" s="192"/>
      <c r="FA156" s="192"/>
      <c r="FB156" s="192"/>
      <c r="FC156" s="192"/>
      <c r="FD156" s="192"/>
      <c r="FE156" s="192"/>
      <c r="FF156" s="192"/>
      <c r="FG156" s="192"/>
      <c r="FH156" s="192"/>
      <c r="FI156" s="192"/>
      <c r="FJ156" s="192"/>
      <c r="FK156" s="192"/>
      <c r="FL156" s="192"/>
      <c r="FM156" s="192"/>
      <c r="FN156" s="192"/>
      <c r="FO156" s="192"/>
      <c r="FP156" s="192"/>
      <c r="FQ156" s="192"/>
      <c r="FR156" s="192"/>
      <c r="FS156" s="192"/>
      <c r="FT156" s="192"/>
      <c r="FU156" s="192"/>
      <c r="FV156" s="192"/>
      <c r="FW156" s="192"/>
      <c r="FX156" s="192"/>
      <c r="FY156" s="192"/>
      <c r="FZ156" s="192"/>
      <c r="GA156" s="192"/>
      <c r="GB156" s="192"/>
      <c r="GC156" s="192"/>
      <c r="GD156" s="192"/>
      <c r="GE156" s="192"/>
      <c r="GF156" s="192"/>
      <c r="GG156" s="192"/>
      <c r="GH156" s="192"/>
      <c r="GI156" s="192"/>
      <c r="GJ156" s="192"/>
      <c r="GK156" s="192"/>
      <c r="GL156" s="192"/>
      <c r="GM156" s="192"/>
      <c r="GN156" s="192"/>
      <c r="GO156" s="192"/>
      <c r="GP156" s="192"/>
      <c r="GQ156" s="192"/>
      <c r="GR156" s="192"/>
      <c r="GS156" s="192"/>
      <c r="GT156" s="192"/>
      <c r="GU156" s="192"/>
      <c r="GV156" s="192"/>
      <c r="GW156" s="192"/>
      <c r="GX156" s="192"/>
      <c r="GY156" s="192"/>
      <c r="GZ156" s="192"/>
      <c r="HA156" s="192"/>
      <c r="HB156" s="192"/>
      <c r="HC156" s="192"/>
      <c r="HD156" s="192"/>
      <c r="HE156" s="192"/>
      <c r="HF156" s="192"/>
      <c r="HG156" s="192"/>
      <c r="HH156" s="192"/>
      <c r="HI156" s="192"/>
      <c r="HJ156" s="192"/>
      <c r="HK156" s="192"/>
      <c r="HL156" s="192"/>
      <c r="HM156" s="192"/>
      <c r="HN156" s="192"/>
      <c r="HO156" s="192"/>
      <c r="HP156" s="192"/>
      <c r="HQ156" s="192"/>
      <c r="HR156" s="192"/>
      <c r="HS156" s="192"/>
      <c r="HT156" s="192"/>
      <c r="HU156" s="192"/>
      <c r="HV156" s="192"/>
      <c r="HW156" s="192"/>
      <c r="HX156" s="192"/>
      <c r="HY156" s="192"/>
      <c r="HZ156" s="192"/>
      <c r="IA156" s="192"/>
      <c r="IB156" s="192"/>
      <c r="IC156" s="192"/>
      <c r="ID156" s="192"/>
      <c r="IE156" s="192"/>
      <c r="IF156" s="192"/>
      <c r="IG156" s="192"/>
      <c r="IH156" s="192"/>
      <c r="II156" s="192"/>
      <c r="IJ156" s="192"/>
      <c r="IK156" s="192"/>
      <c r="IL156" s="192"/>
      <c r="IM156" s="192"/>
      <c r="IN156" s="192"/>
      <c r="IO156" s="192"/>
      <c r="IP156" s="192"/>
      <c r="IQ156" s="192"/>
      <c r="IR156" s="192"/>
      <c r="IS156" s="192"/>
      <c r="IT156" s="192"/>
      <c r="IU156" s="192"/>
      <c r="IV156" s="192"/>
    </row>
    <row r="157" spans="1:256" ht="15" hidden="1">
      <c r="A157" s="853"/>
      <c r="B157" s="856"/>
      <c r="C157" s="177" t="s">
        <v>2</v>
      </c>
      <c r="D157" s="178">
        <f>D155+D156</f>
        <v>2000</v>
      </c>
      <c r="E157" s="179">
        <f t="shared" ref="E157:P157" si="64">E155+E156</f>
        <v>2000</v>
      </c>
      <c r="F157" s="179">
        <f t="shared" si="64"/>
        <v>2000</v>
      </c>
      <c r="G157" s="179">
        <f t="shared" si="64"/>
        <v>0</v>
      </c>
      <c r="H157" s="179">
        <f t="shared" si="64"/>
        <v>2000</v>
      </c>
      <c r="I157" s="179">
        <f t="shared" si="64"/>
        <v>0</v>
      </c>
      <c r="J157" s="179">
        <f t="shared" si="64"/>
        <v>0</v>
      </c>
      <c r="K157" s="179">
        <f t="shared" si="64"/>
        <v>0</v>
      </c>
      <c r="L157" s="179">
        <f t="shared" si="64"/>
        <v>0</v>
      </c>
      <c r="M157" s="179">
        <f t="shared" si="64"/>
        <v>0</v>
      </c>
      <c r="N157" s="179">
        <f t="shared" si="64"/>
        <v>0</v>
      </c>
      <c r="O157" s="179">
        <f t="shared" si="64"/>
        <v>0</v>
      </c>
      <c r="P157" s="179">
        <f t="shared" si="64"/>
        <v>0</v>
      </c>
      <c r="Q157" s="191"/>
      <c r="R157" s="191"/>
      <c r="S157" s="191"/>
      <c r="T157" s="191"/>
      <c r="U157" s="191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192"/>
      <c r="CO157" s="192"/>
      <c r="CP157" s="192"/>
      <c r="CQ157" s="192"/>
      <c r="CR157" s="192"/>
      <c r="CS157" s="192"/>
      <c r="CT157" s="192"/>
      <c r="CU157" s="192"/>
      <c r="CV157" s="192"/>
      <c r="CW157" s="192"/>
      <c r="CX157" s="192"/>
      <c r="CY157" s="192"/>
      <c r="CZ157" s="192"/>
      <c r="DA157" s="192"/>
      <c r="DB157" s="192"/>
      <c r="DC157" s="192"/>
      <c r="DD157" s="192"/>
      <c r="DE157" s="192"/>
      <c r="DF157" s="192"/>
      <c r="DG157" s="192"/>
      <c r="DH157" s="192"/>
      <c r="DI157" s="192"/>
      <c r="DJ157" s="192"/>
      <c r="DK157" s="192"/>
      <c r="DL157" s="192"/>
      <c r="DM157" s="192"/>
      <c r="DN157" s="192"/>
      <c r="DO157" s="192"/>
      <c r="DP157" s="192"/>
      <c r="DQ157" s="192"/>
      <c r="DR157" s="192"/>
      <c r="DS157" s="192"/>
      <c r="DT157" s="192"/>
      <c r="DU157" s="192"/>
      <c r="DV157" s="192"/>
      <c r="DW157" s="192"/>
      <c r="DX157" s="192"/>
      <c r="DY157" s="192"/>
      <c r="DZ157" s="192"/>
      <c r="EA157" s="192"/>
      <c r="EB157" s="192"/>
      <c r="EC157" s="192"/>
      <c r="ED157" s="192"/>
      <c r="EE157" s="192"/>
      <c r="EF157" s="192"/>
      <c r="EG157" s="192"/>
      <c r="EH157" s="192"/>
      <c r="EI157" s="192"/>
      <c r="EJ157" s="192"/>
      <c r="EK157" s="192"/>
      <c r="EL157" s="192"/>
      <c r="EM157" s="192"/>
      <c r="EN157" s="192"/>
      <c r="EO157" s="192"/>
      <c r="EP157" s="192"/>
      <c r="EQ157" s="192"/>
      <c r="ER157" s="192"/>
      <c r="ES157" s="192"/>
      <c r="ET157" s="192"/>
      <c r="EU157" s="192"/>
      <c r="EV157" s="192"/>
      <c r="EW157" s="192"/>
      <c r="EX157" s="192"/>
      <c r="EY157" s="192"/>
      <c r="EZ157" s="192"/>
      <c r="FA157" s="192"/>
      <c r="FB157" s="192"/>
      <c r="FC157" s="192"/>
      <c r="FD157" s="192"/>
      <c r="FE157" s="192"/>
      <c r="FF157" s="192"/>
      <c r="FG157" s="192"/>
      <c r="FH157" s="192"/>
      <c r="FI157" s="192"/>
      <c r="FJ157" s="192"/>
      <c r="FK157" s="192"/>
      <c r="FL157" s="192"/>
      <c r="FM157" s="192"/>
      <c r="FN157" s="192"/>
      <c r="FO157" s="192"/>
      <c r="FP157" s="192"/>
      <c r="FQ157" s="192"/>
      <c r="FR157" s="192"/>
      <c r="FS157" s="192"/>
      <c r="FT157" s="192"/>
      <c r="FU157" s="192"/>
      <c r="FV157" s="192"/>
      <c r="FW157" s="192"/>
      <c r="FX157" s="192"/>
      <c r="FY157" s="192"/>
      <c r="FZ157" s="192"/>
      <c r="GA157" s="192"/>
      <c r="GB157" s="192"/>
      <c r="GC157" s="192"/>
      <c r="GD157" s="192"/>
      <c r="GE157" s="192"/>
      <c r="GF157" s="192"/>
      <c r="GG157" s="192"/>
      <c r="GH157" s="192"/>
      <c r="GI157" s="192"/>
      <c r="GJ157" s="192"/>
      <c r="GK157" s="192"/>
      <c r="GL157" s="192"/>
      <c r="GM157" s="192"/>
      <c r="GN157" s="192"/>
      <c r="GO157" s="192"/>
      <c r="GP157" s="192"/>
      <c r="GQ157" s="192"/>
      <c r="GR157" s="192"/>
      <c r="GS157" s="192"/>
      <c r="GT157" s="192"/>
      <c r="GU157" s="192"/>
      <c r="GV157" s="192"/>
      <c r="GW157" s="192"/>
      <c r="GX157" s="192"/>
      <c r="GY157" s="192"/>
      <c r="GZ157" s="192"/>
      <c r="HA157" s="192"/>
      <c r="HB157" s="192"/>
      <c r="HC157" s="192"/>
      <c r="HD157" s="192"/>
      <c r="HE157" s="192"/>
      <c r="HF157" s="192"/>
      <c r="HG157" s="192"/>
      <c r="HH157" s="192"/>
      <c r="HI157" s="192"/>
      <c r="HJ157" s="192"/>
      <c r="HK157" s="192"/>
      <c r="HL157" s="192"/>
      <c r="HM157" s="192"/>
      <c r="HN157" s="192"/>
      <c r="HO157" s="192"/>
      <c r="HP157" s="192"/>
      <c r="HQ157" s="192"/>
      <c r="HR157" s="192"/>
      <c r="HS157" s="192"/>
      <c r="HT157" s="192"/>
      <c r="HU157" s="192"/>
      <c r="HV157" s="192"/>
      <c r="HW157" s="192"/>
      <c r="HX157" s="192"/>
      <c r="HY157" s="192"/>
      <c r="HZ157" s="192"/>
      <c r="IA157" s="192"/>
      <c r="IB157" s="192"/>
      <c r="IC157" s="192"/>
      <c r="ID157" s="192"/>
      <c r="IE157" s="192"/>
      <c r="IF157" s="192"/>
      <c r="IG157" s="192"/>
      <c r="IH157" s="192"/>
      <c r="II157" s="192"/>
      <c r="IJ157" s="192"/>
      <c r="IK157" s="192"/>
      <c r="IL157" s="192"/>
      <c r="IM157" s="192"/>
      <c r="IN157" s="192"/>
      <c r="IO157" s="192"/>
      <c r="IP157" s="192"/>
      <c r="IQ157" s="192"/>
      <c r="IR157" s="192"/>
      <c r="IS157" s="192"/>
      <c r="IT157" s="192"/>
      <c r="IU157" s="192"/>
      <c r="IV157" s="192"/>
    </row>
    <row r="158" spans="1:256" hidden="1">
      <c r="A158" s="839" t="s">
        <v>207</v>
      </c>
      <c r="B158" s="842" t="s">
        <v>208</v>
      </c>
      <c r="C158" s="182" t="s">
        <v>0</v>
      </c>
      <c r="D158" s="183">
        <f>E158+M158</f>
        <v>2000</v>
      </c>
      <c r="E158" s="184">
        <f>F158+I158+J158+K158+L158</f>
        <v>2000</v>
      </c>
      <c r="F158" s="184">
        <f>G158+H158</f>
        <v>2000</v>
      </c>
      <c r="G158" s="184">
        <v>0</v>
      </c>
      <c r="H158" s="184">
        <v>2000</v>
      </c>
      <c r="I158" s="184">
        <v>0</v>
      </c>
      <c r="J158" s="184">
        <v>0</v>
      </c>
      <c r="K158" s="184">
        <v>0</v>
      </c>
      <c r="L158" s="184">
        <v>0</v>
      </c>
      <c r="M158" s="184">
        <f>N158+P158</f>
        <v>0</v>
      </c>
      <c r="N158" s="184">
        <v>0</v>
      </c>
      <c r="O158" s="184">
        <v>0</v>
      </c>
      <c r="P158" s="184">
        <v>0</v>
      </c>
      <c r="Q158" s="185"/>
      <c r="R158" s="185"/>
      <c r="S158" s="185"/>
      <c r="T158" s="185"/>
      <c r="U158" s="185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/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186"/>
      <c r="CI158" s="186"/>
      <c r="CJ158" s="186"/>
      <c r="CK158" s="186"/>
      <c r="CL158" s="186"/>
      <c r="CM158" s="186"/>
      <c r="CN158" s="186"/>
      <c r="CO158" s="186"/>
      <c r="CP158" s="186"/>
      <c r="CQ158" s="186"/>
      <c r="CR158" s="186"/>
      <c r="CS158" s="186"/>
      <c r="CT158" s="186"/>
      <c r="CU158" s="186"/>
      <c r="CV158" s="186"/>
      <c r="CW158" s="186"/>
      <c r="CX158" s="186"/>
      <c r="CY158" s="186"/>
      <c r="CZ158" s="186"/>
      <c r="DA158" s="186"/>
      <c r="DB158" s="186"/>
      <c r="DC158" s="186"/>
      <c r="DD158" s="186"/>
      <c r="DE158" s="186"/>
      <c r="DF158" s="186"/>
      <c r="DG158" s="186"/>
      <c r="DH158" s="186"/>
      <c r="DI158" s="186"/>
      <c r="DJ158" s="186"/>
      <c r="DK158" s="186"/>
      <c r="DL158" s="186"/>
      <c r="DM158" s="186"/>
      <c r="DN158" s="186"/>
      <c r="DO158" s="186"/>
      <c r="DP158" s="186"/>
      <c r="DQ158" s="186"/>
      <c r="DR158" s="186"/>
      <c r="DS158" s="186"/>
      <c r="DT158" s="186"/>
      <c r="DU158" s="186"/>
      <c r="DV158" s="186"/>
      <c r="DW158" s="186"/>
      <c r="DX158" s="186"/>
      <c r="DY158" s="186"/>
      <c r="DZ158" s="186"/>
      <c r="EA158" s="186"/>
      <c r="EB158" s="186"/>
      <c r="EC158" s="186"/>
      <c r="ED158" s="186"/>
      <c r="EE158" s="186"/>
      <c r="EF158" s="186"/>
      <c r="EG158" s="186"/>
      <c r="EH158" s="186"/>
      <c r="EI158" s="186"/>
      <c r="EJ158" s="186"/>
      <c r="EK158" s="186"/>
      <c r="EL158" s="186"/>
      <c r="EM158" s="186"/>
      <c r="EN158" s="186"/>
      <c r="EO158" s="186"/>
      <c r="EP158" s="186"/>
      <c r="EQ158" s="186"/>
      <c r="ER158" s="186"/>
      <c r="ES158" s="186"/>
      <c r="ET158" s="186"/>
      <c r="EU158" s="186"/>
      <c r="EV158" s="186"/>
      <c r="EW158" s="186"/>
      <c r="EX158" s="186"/>
      <c r="EY158" s="186"/>
      <c r="EZ158" s="186"/>
      <c r="FA158" s="186"/>
      <c r="FB158" s="186"/>
      <c r="FC158" s="186"/>
      <c r="FD158" s="186"/>
      <c r="FE158" s="186"/>
      <c r="FF158" s="186"/>
      <c r="FG158" s="186"/>
      <c r="FH158" s="186"/>
      <c r="FI158" s="186"/>
      <c r="FJ158" s="186"/>
      <c r="FK158" s="186"/>
      <c r="FL158" s="186"/>
      <c r="FM158" s="186"/>
      <c r="FN158" s="186"/>
      <c r="FO158" s="186"/>
      <c r="FP158" s="186"/>
      <c r="FQ158" s="186"/>
      <c r="FR158" s="186"/>
      <c r="FS158" s="186"/>
      <c r="FT158" s="186"/>
      <c r="FU158" s="186"/>
      <c r="FV158" s="186"/>
      <c r="FW158" s="186"/>
      <c r="FX158" s="186"/>
      <c r="FY158" s="186"/>
      <c r="FZ158" s="186"/>
      <c r="GA158" s="186"/>
      <c r="GB158" s="186"/>
      <c r="GC158" s="186"/>
      <c r="GD158" s="186"/>
      <c r="GE158" s="186"/>
      <c r="GF158" s="186"/>
      <c r="GG158" s="186"/>
      <c r="GH158" s="186"/>
      <c r="GI158" s="186"/>
      <c r="GJ158" s="186"/>
      <c r="GK158" s="186"/>
      <c r="GL158" s="186"/>
      <c r="GM158" s="186"/>
      <c r="GN158" s="186"/>
      <c r="GO158" s="186"/>
      <c r="GP158" s="186"/>
      <c r="GQ158" s="186"/>
      <c r="GR158" s="186"/>
      <c r="GS158" s="186"/>
      <c r="GT158" s="186"/>
      <c r="GU158" s="186"/>
      <c r="GV158" s="186"/>
      <c r="GW158" s="186"/>
      <c r="GX158" s="186"/>
      <c r="GY158" s="186"/>
      <c r="GZ158" s="186"/>
      <c r="HA158" s="186"/>
      <c r="HB158" s="186"/>
      <c r="HC158" s="186"/>
      <c r="HD158" s="186"/>
      <c r="HE158" s="186"/>
      <c r="HF158" s="186"/>
      <c r="HG158" s="186"/>
      <c r="HH158" s="186"/>
      <c r="HI158" s="186"/>
      <c r="HJ158" s="186"/>
      <c r="HK158" s="186"/>
      <c r="HL158" s="186"/>
      <c r="HM158" s="186"/>
      <c r="HN158" s="186"/>
      <c r="HO158" s="186"/>
      <c r="HP158" s="186"/>
      <c r="HQ158" s="186"/>
      <c r="HR158" s="186"/>
      <c r="HS158" s="186"/>
      <c r="HT158" s="186"/>
      <c r="HU158" s="186"/>
      <c r="HV158" s="186"/>
      <c r="HW158" s="186"/>
      <c r="HX158" s="186"/>
      <c r="HY158" s="186"/>
      <c r="HZ158" s="186"/>
      <c r="IA158" s="186"/>
      <c r="IB158" s="186"/>
      <c r="IC158" s="186"/>
      <c r="ID158" s="186"/>
      <c r="IE158" s="186"/>
      <c r="IF158" s="186"/>
      <c r="IG158" s="186"/>
      <c r="IH158" s="186"/>
      <c r="II158" s="186"/>
      <c r="IJ158" s="186"/>
      <c r="IK158" s="186"/>
      <c r="IL158" s="186"/>
      <c r="IM158" s="186"/>
      <c r="IN158" s="186"/>
      <c r="IO158" s="186"/>
      <c r="IP158" s="186"/>
      <c r="IQ158" s="186"/>
      <c r="IR158" s="186"/>
      <c r="IS158" s="186"/>
      <c r="IT158" s="186"/>
      <c r="IU158" s="186"/>
      <c r="IV158" s="186"/>
    </row>
    <row r="159" spans="1:256" hidden="1">
      <c r="A159" s="840"/>
      <c r="B159" s="843"/>
      <c r="C159" s="182" t="s">
        <v>1</v>
      </c>
      <c r="D159" s="183">
        <f>E159+M159</f>
        <v>0</v>
      </c>
      <c r="E159" s="184">
        <f>F159+I159+J159+K159+L159</f>
        <v>0</v>
      </c>
      <c r="F159" s="184">
        <f>G159+H159</f>
        <v>0</v>
      </c>
      <c r="G159" s="184"/>
      <c r="H159" s="184"/>
      <c r="I159" s="184"/>
      <c r="J159" s="184"/>
      <c r="K159" s="184"/>
      <c r="L159" s="184"/>
      <c r="M159" s="184">
        <f>N159+P159</f>
        <v>0</v>
      </c>
      <c r="N159" s="184"/>
      <c r="O159" s="184"/>
      <c r="P159" s="184"/>
      <c r="Q159" s="185"/>
      <c r="R159" s="185"/>
      <c r="S159" s="185"/>
      <c r="T159" s="185"/>
      <c r="U159" s="185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/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186"/>
      <c r="CI159" s="186"/>
      <c r="CJ159" s="186"/>
      <c r="CK159" s="186"/>
      <c r="CL159" s="186"/>
      <c r="CM159" s="186"/>
      <c r="CN159" s="186"/>
      <c r="CO159" s="186"/>
      <c r="CP159" s="186"/>
      <c r="CQ159" s="186"/>
      <c r="CR159" s="186"/>
      <c r="CS159" s="186"/>
      <c r="CT159" s="186"/>
      <c r="CU159" s="186"/>
      <c r="CV159" s="186"/>
      <c r="CW159" s="186"/>
      <c r="CX159" s="186"/>
      <c r="CY159" s="186"/>
      <c r="CZ159" s="186"/>
      <c r="DA159" s="186"/>
      <c r="DB159" s="186"/>
      <c r="DC159" s="186"/>
      <c r="DD159" s="186"/>
      <c r="DE159" s="186"/>
      <c r="DF159" s="186"/>
      <c r="DG159" s="186"/>
      <c r="DH159" s="186"/>
      <c r="DI159" s="186"/>
      <c r="DJ159" s="186"/>
      <c r="DK159" s="186"/>
      <c r="DL159" s="186"/>
      <c r="DM159" s="186"/>
      <c r="DN159" s="186"/>
      <c r="DO159" s="186"/>
      <c r="DP159" s="186"/>
      <c r="DQ159" s="186"/>
      <c r="DR159" s="186"/>
      <c r="DS159" s="186"/>
      <c r="DT159" s="186"/>
      <c r="DU159" s="186"/>
      <c r="DV159" s="186"/>
      <c r="DW159" s="186"/>
      <c r="DX159" s="186"/>
      <c r="DY159" s="186"/>
      <c r="DZ159" s="186"/>
      <c r="EA159" s="186"/>
      <c r="EB159" s="186"/>
      <c r="EC159" s="186"/>
      <c r="ED159" s="186"/>
      <c r="EE159" s="186"/>
      <c r="EF159" s="186"/>
      <c r="EG159" s="186"/>
      <c r="EH159" s="186"/>
      <c r="EI159" s="186"/>
      <c r="EJ159" s="186"/>
      <c r="EK159" s="186"/>
      <c r="EL159" s="186"/>
      <c r="EM159" s="186"/>
      <c r="EN159" s="186"/>
      <c r="EO159" s="186"/>
      <c r="EP159" s="186"/>
      <c r="EQ159" s="186"/>
      <c r="ER159" s="186"/>
      <c r="ES159" s="186"/>
      <c r="ET159" s="186"/>
      <c r="EU159" s="186"/>
      <c r="EV159" s="186"/>
      <c r="EW159" s="186"/>
      <c r="EX159" s="186"/>
      <c r="EY159" s="186"/>
      <c r="EZ159" s="186"/>
      <c r="FA159" s="186"/>
      <c r="FB159" s="186"/>
      <c r="FC159" s="186"/>
      <c r="FD159" s="186"/>
      <c r="FE159" s="186"/>
      <c r="FF159" s="186"/>
      <c r="FG159" s="186"/>
      <c r="FH159" s="186"/>
      <c r="FI159" s="186"/>
      <c r="FJ159" s="186"/>
      <c r="FK159" s="186"/>
      <c r="FL159" s="186"/>
      <c r="FM159" s="186"/>
      <c r="FN159" s="186"/>
      <c r="FO159" s="186"/>
      <c r="FP159" s="186"/>
      <c r="FQ159" s="186"/>
      <c r="FR159" s="186"/>
      <c r="FS159" s="186"/>
      <c r="FT159" s="186"/>
      <c r="FU159" s="186"/>
      <c r="FV159" s="186"/>
      <c r="FW159" s="186"/>
      <c r="FX159" s="186"/>
      <c r="FY159" s="186"/>
      <c r="FZ159" s="186"/>
      <c r="GA159" s="186"/>
      <c r="GB159" s="186"/>
      <c r="GC159" s="186"/>
      <c r="GD159" s="186"/>
      <c r="GE159" s="186"/>
      <c r="GF159" s="186"/>
      <c r="GG159" s="186"/>
      <c r="GH159" s="186"/>
      <c r="GI159" s="186"/>
      <c r="GJ159" s="186"/>
      <c r="GK159" s="186"/>
      <c r="GL159" s="186"/>
      <c r="GM159" s="186"/>
      <c r="GN159" s="186"/>
      <c r="GO159" s="186"/>
      <c r="GP159" s="186"/>
      <c r="GQ159" s="186"/>
      <c r="GR159" s="186"/>
      <c r="GS159" s="186"/>
      <c r="GT159" s="186"/>
      <c r="GU159" s="186"/>
      <c r="GV159" s="186"/>
      <c r="GW159" s="186"/>
      <c r="GX159" s="186"/>
      <c r="GY159" s="186"/>
      <c r="GZ159" s="186"/>
      <c r="HA159" s="186"/>
      <c r="HB159" s="186"/>
      <c r="HC159" s="186"/>
      <c r="HD159" s="186"/>
      <c r="HE159" s="186"/>
      <c r="HF159" s="186"/>
      <c r="HG159" s="186"/>
      <c r="HH159" s="186"/>
      <c r="HI159" s="186"/>
      <c r="HJ159" s="186"/>
      <c r="HK159" s="186"/>
      <c r="HL159" s="186"/>
      <c r="HM159" s="186"/>
      <c r="HN159" s="186"/>
      <c r="HO159" s="186"/>
      <c r="HP159" s="186"/>
      <c r="HQ159" s="186"/>
      <c r="HR159" s="186"/>
      <c r="HS159" s="186"/>
      <c r="HT159" s="186"/>
      <c r="HU159" s="186"/>
      <c r="HV159" s="186"/>
      <c r="HW159" s="186"/>
      <c r="HX159" s="186"/>
      <c r="HY159" s="186"/>
      <c r="HZ159" s="186"/>
      <c r="IA159" s="186"/>
      <c r="IB159" s="186"/>
      <c r="IC159" s="186"/>
      <c r="ID159" s="186"/>
      <c r="IE159" s="186"/>
      <c r="IF159" s="186"/>
      <c r="IG159" s="186"/>
      <c r="IH159" s="186"/>
      <c r="II159" s="186"/>
      <c r="IJ159" s="186"/>
      <c r="IK159" s="186"/>
      <c r="IL159" s="186"/>
      <c r="IM159" s="186"/>
      <c r="IN159" s="186"/>
      <c r="IO159" s="186"/>
      <c r="IP159" s="186"/>
      <c r="IQ159" s="186"/>
      <c r="IR159" s="186"/>
      <c r="IS159" s="186"/>
      <c r="IT159" s="186"/>
      <c r="IU159" s="186"/>
      <c r="IV159" s="186"/>
    </row>
    <row r="160" spans="1:256" hidden="1">
      <c r="A160" s="841"/>
      <c r="B160" s="844"/>
      <c r="C160" s="182" t="s">
        <v>2</v>
      </c>
      <c r="D160" s="183">
        <f>D158+D159</f>
        <v>2000</v>
      </c>
      <c r="E160" s="184">
        <f t="shared" ref="E160:P160" si="65">E158+E159</f>
        <v>2000</v>
      </c>
      <c r="F160" s="184">
        <f t="shared" si="65"/>
        <v>2000</v>
      </c>
      <c r="G160" s="184">
        <f t="shared" si="65"/>
        <v>0</v>
      </c>
      <c r="H160" s="184">
        <f t="shared" si="65"/>
        <v>2000</v>
      </c>
      <c r="I160" s="184">
        <f t="shared" si="65"/>
        <v>0</v>
      </c>
      <c r="J160" s="184">
        <f t="shared" si="65"/>
        <v>0</v>
      </c>
      <c r="K160" s="184">
        <f t="shared" si="65"/>
        <v>0</v>
      </c>
      <c r="L160" s="184">
        <f t="shared" si="65"/>
        <v>0</v>
      </c>
      <c r="M160" s="184">
        <f t="shared" si="65"/>
        <v>0</v>
      </c>
      <c r="N160" s="184">
        <f t="shared" si="65"/>
        <v>0</v>
      </c>
      <c r="O160" s="184">
        <f t="shared" si="65"/>
        <v>0</v>
      </c>
      <c r="P160" s="184">
        <f t="shared" si="65"/>
        <v>0</v>
      </c>
      <c r="Q160" s="185"/>
      <c r="R160" s="185"/>
      <c r="S160" s="185"/>
      <c r="T160" s="185"/>
      <c r="U160" s="185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  <c r="DB160" s="186"/>
      <c r="DC160" s="186"/>
      <c r="DD160" s="186"/>
      <c r="DE160" s="186"/>
      <c r="DF160" s="186"/>
      <c r="DG160" s="186"/>
      <c r="DH160" s="186"/>
      <c r="DI160" s="186"/>
      <c r="DJ160" s="186"/>
      <c r="DK160" s="186"/>
      <c r="DL160" s="186"/>
      <c r="DM160" s="186"/>
      <c r="DN160" s="186"/>
      <c r="DO160" s="186"/>
      <c r="DP160" s="186"/>
      <c r="DQ160" s="186"/>
      <c r="DR160" s="186"/>
      <c r="DS160" s="186"/>
      <c r="DT160" s="186"/>
      <c r="DU160" s="186"/>
      <c r="DV160" s="186"/>
      <c r="DW160" s="186"/>
      <c r="DX160" s="186"/>
      <c r="DY160" s="186"/>
      <c r="DZ160" s="186"/>
      <c r="EA160" s="186"/>
      <c r="EB160" s="186"/>
      <c r="EC160" s="186"/>
      <c r="ED160" s="186"/>
      <c r="EE160" s="186"/>
      <c r="EF160" s="186"/>
      <c r="EG160" s="186"/>
      <c r="EH160" s="186"/>
      <c r="EI160" s="186"/>
      <c r="EJ160" s="186"/>
      <c r="EK160" s="186"/>
      <c r="EL160" s="186"/>
      <c r="EM160" s="186"/>
      <c r="EN160" s="186"/>
      <c r="EO160" s="186"/>
      <c r="EP160" s="186"/>
      <c r="EQ160" s="186"/>
      <c r="ER160" s="186"/>
      <c r="ES160" s="186"/>
      <c r="ET160" s="186"/>
      <c r="EU160" s="186"/>
      <c r="EV160" s="186"/>
      <c r="EW160" s="186"/>
      <c r="EX160" s="186"/>
      <c r="EY160" s="186"/>
      <c r="EZ160" s="186"/>
      <c r="FA160" s="186"/>
      <c r="FB160" s="186"/>
      <c r="FC160" s="186"/>
      <c r="FD160" s="186"/>
      <c r="FE160" s="186"/>
      <c r="FF160" s="186"/>
      <c r="FG160" s="186"/>
      <c r="FH160" s="186"/>
      <c r="FI160" s="186"/>
      <c r="FJ160" s="186"/>
      <c r="FK160" s="186"/>
      <c r="FL160" s="186"/>
      <c r="FM160" s="186"/>
      <c r="FN160" s="186"/>
      <c r="FO160" s="186"/>
      <c r="FP160" s="186"/>
      <c r="FQ160" s="186"/>
      <c r="FR160" s="186"/>
      <c r="FS160" s="186"/>
      <c r="FT160" s="186"/>
      <c r="FU160" s="186"/>
      <c r="FV160" s="186"/>
      <c r="FW160" s="186"/>
      <c r="FX160" s="186"/>
      <c r="FY160" s="186"/>
      <c r="FZ160" s="186"/>
      <c r="GA160" s="186"/>
      <c r="GB160" s="186"/>
      <c r="GC160" s="186"/>
      <c r="GD160" s="186"/>
      <c r="GE160" s="186"/>
      <c r="GF160" s="186"/>
      <c r="GG160" s="186"/>
      <c r="GH160" s="186"/>
      <c r="GI160" s="186"/>
      <c r="GJ160" s="186"/>
      <c r="GK160" s="186"/>
      <c r="GL160" s="186"/>
      <c r="GM160" s="186"/>
      <c r="GN160" s="186"/>
      <c r="GO160" s="186"/>
      <c r="GP160" s="186"/>
      <c r="GQ160" s="186"/>
      <c r="GR160" s="186"/>
      <c r="GS160" s="186"/>
      <c r="GT160" s="186"/>
      <c r="GU160" s="186"/>
      <c r="GV160" s="186"/>
      <c r="GW160" s="186"/>
      <c r="GX160" s="186"/>
      <c r="GY160" s="186"/>
      <c r="GZ160" s="186"/>
      <c r="HA160" s="186"/>
      <c r="HB160" s="186"/>
      <c r="HC160" s="186"/>
      <c r="HD160" s="186"/>
      <c r="HE160" s="186"/>
      <c r="HF160" s="186"/>
      <c r="HG160" s="186"/>
      <c r="HH160" s="186"/>
      <c r="HI160" s="186"/>
      <c r="HJ160" s="186"/>
      <c r="HK160" s="186"/>
      <c r="HL160" s="186"/>
      <c r="HM160" s="186"/>
      <c r="HN160" s="186"/>
      <c r="HO160" s="186"/>
      <c r="HP160" s="186"/>
      <c r="HQ160" s="186"/>
      <c r="HR160" s="186"/>
      <c r="HS160" s="186"/>
      <c r="HT160" s="186"/>
      <c r="HU160" s="186"/>
      <c r="HV160" s="186"/>
      <c r="HW160" s="186"/>
      <c r="HX160" s="186"/>
      <c r="HY160" s="186"/>
      <c r="HZ160" s="186"/>
      <c r="IA160" s="186"/>
      <c r="IB160" s="186"/>
      <c r="IC160" s="186"/>
      <c r="ID160" s="186"/>
      <c r="IE160" s="186"/>
      <c r="IF160" s="186"/>
      <c r="IG160" s="186"/>
      <c r="IH160" s="186"/>
      <c r="II160" s="186"/>
      <c r="IJ160" s="186"/>
      <c r="IK160" s="186"/>
      <c r="IL160" s="186"/>
      <c r="IM160" s="186"/>
      <c r="IN160" s="186"/>
      <c r="IO160" s="186"/>
      <c r="IP160" s="186"/>
      <c r="IQ160" s="186"/>
      <c r="IR160" s="186"/>
      <c r="IS160" s="186"/>
      <c r="IT160" s="186"/>
      <c r="IU160" s="186"/>
      <c r="IV160" s="186"/>
    </row>
    <row r="161" spans="1:256" ht="15" hidden="1">
      <c r="A161" s="851" t="s">
        <v>100</v>
      </c>
      <c r="B161" s="854" t="s">
        <v>99</v>
      </c>
      <c r="C161" s="194" t="s">
        <v>0</v>
      </c>
      <c r="D161" s="195">
        <f>D164</f>
        <v>392390</v>
      </c>
      <c r="E161" s="196">
        <f>E164</f>
        <v>392390</v>
      </c>
      <c r="F161" s="196">
        <f t="shared" ref="F161:P162" si="66">F164</f>
        <v>392390</v>
      </c>
      <c r="G161" s="196">
        <f t="shared" si="66"/>
        <v>0</v>
      </c>
      <c r="H161" s="196">
        <f t="shared" si="66"/>
        <v>392390</v>
      </c>
      <c r="I161" s="196">
        <f t="shared" si="66"/>
        <v>0</v>
      </c>
      <c r="J161" s="196">
        <f t="shared" si="66"/>
        <v>0</v>
      </c>
      <c r="K161" s="196">
        <f t="shared" si="66"/>
        <v>0</v>
      </c>
      <c r="L161" s="196">
        <f t="shared" si="66"/>
        <v>0</v>
      </c>
      <c r="M161" s="196">
        <f t="shared" si="66"/>
        <v>0</v>
      </c>
      <c r="N161" s="196">
        <f t="shared" si="66"/>
        <v>0</v>
      </c>
      <c r="O161" s="196">
        <f t="shared" si="66"/>
        <v>0</v>
      </c>
      <c r="P161" s="196">
        <f t="shared" si="66"/>
        <v>0</v>
      </c>
      <c r="Q161" s="197"/>
      <c r="R161" s="197"/>
      <c r="S161" s="197"/>
      <c r="T161" s="197"/>
      <c r="U161" s="197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  <c r="EG161" s="198"/>
      <c r="EH161" s="198"/>
      <c r="EI161" s="198"/>
      <c r="EJ161" s="198"/>
      <c r="EK161" s="198"/>
      <c r="EL161" s="198"/>
      <c r="EM161" s="198"/>
      <c r="EN161" s="198"/>
      <c r="EO161" s="198"/>
      <c r="EP161" s="198"/>
      <c r="EQ161" s="198"/>
      <c r="ER161" s="198"/>
      <c r="ES161" s="198"/>
      <c r="ET161" s="198"/>
      <c r="EU161" s="198"/>
      <c r="EV161" s="198"/>
      <c r="EW161" s="198"/>
      <c r="EX161" s="198"/>
      <c r="EY161" s="198"/>
      <c r="EZ161" s="198"/>
      <c r="FA161" s="198"/>
      <c r="FB161" s="198"/>
      <c r="FC161" s="198"/>
      <c r="FD161" s="198"/>
      <c r="FE161" s="198"/>
      <c r="FF161" s="198"/>
      <c r="FG161" s="198"/>
      <c r="FH161" s="198"/>
      <c r="FI161" s="198"/>
      <c r="FJ161" s="198"/>
      <c r="FK161" s="198"/>
      <c r="FL161" s="198"/>
      <c r="FM161" s="198"/>
      <c r="FN161" s="198"/>
      <c r="FO161" s="198"/>
      <c r="FP161" s="198"/>
      <c r="FQ161" s="198"/>
      <c r="FR161" s="198"/>
      <c r="FS161" s="198"/>
      <c r="FT161" s="198"/>
      <c r="FU161" s="198"/>
      <c r="FV161" s="198"/>
      <c r="FW161" s="198"/>
      <c r="FX161" s="198"/>
      <c r="FY161" s="198"/>
      <c r="FZ161" s="198"/>
      <c r="GA161" s="198"/>
      <c r="GB161" s="198"/>
      <c r="GC161" s="198"/>
      <c r="GD161" s="198"/>
      <c r="GE161" s="198"/>
      <c r="GF161" s="198"/>
      <c r="GG161" s="198"/>
      <c r="GH161" s="198"/>
      <c r="GI161" s="198"/>
      <c r="GJ161" s="198"/>
      <c r="GK161" s="198"/>
      <c r="GL161" s="198"/>
      <c r="GM161" s="198"/>
      <c r="GN161" s="198"/>
      <c r="GO161" s="198"/>
      <c r="GP161" s="198"/>
      <c r="GQ161" s="198"/>
      <c r="GR161" s="198"/>
      <c r="GS161" s="198"/>
      <c r="GT161" s="198"/>
      <c r="GU161" s="198"/>
      <c r="GV161" s="198"/>
      <c r="GW161" s="198"/>
      <c r="GX161" s="198"/>
      <c r="GY161" s="198"/>
      <c r="GZ161" s="198"/>
      <c r="HA161" s="198"/>
      <c r="HB161" s="198"/>
      <c r="HC161" s="198"/>
      <c r="HD161" s="198"/>
      <c r="HE161" s="198"/>
      <c r="HF161" s="198"/>
      <c r="HG161" s="198"/>
      <c r="HH161" s="198"/>
      <c r="HI161" s="198"/>
      <c r="HJ161" s="198"/>
      <c r="HK161" s="198"/>
      <c r="HL161" s="198"/>
      <c r="HM161" s="198"/>
      <c r="HN161" s="198"/>
      <c r="HO161" s="198"/>
      <c r="HP161" s="198"/>
      <c r="HQ161" s="198"/>
      <c r="HR161" s="198"/>
      <c r="HS161" s="198"/>
      <c r="HT161" s="198"/>
      <c r="HU161" s="198"/>
      <c r="HV161" s="198"/>
      <c r="HW161" s="198"/>
      <c r="HX161" s="198"/>
      <c r="HY161" s="198"/>
      <c r="HZ161" s="198"/>
      <c r="IA161" s="198"/>
      <c r="IB161" s="198"/>
      <c r="IC161" s="198"/>
      <c r="ID161" s="198"/>
      <c r="IE161" s="198"/>
      <c r="IF161" s="198"/>
      <c r="IG161" s="198"/>
      <c r="IH161" s="198"/>
      <c r="II161" s="198"/>
      <c r="IJ161" s="198"/>
      <c r="IK161" s="198"/>
      <c r="IL161" s="198"/>
      <c r="IM161" s="198"/>
      <c r="IN161" s="198"/>
      <c r="IO161" s="198"/>
      <c r="IP161" s="198"/>
      <c r="IQ161" s="198"/>
      <c r="IR161" s="198"/>
      <c r="IS161" s="198"/>
      <c r="IT161" s="198"/>
      <c r="IU161" s="198"/>
      <c r="IV161" s="198"/>
    </row>
    <row r="162" spans="1:256" ht="15" hidden="1">
      <c r="A162" s="852"/>
      <c r="B162" s="855"/>
      <c r="C162" s="194" t="s">
        <v>1</v>
      </c>
      <c r="D162" s="195">
        <f>D165</f>
        <v>0</v>
      </c>
      <c r="E162" s="196">
        <f>E165</f>
        <v>0</v>
      </c>
      <c r="F162" s="196">
        <f t="shared" si="66"/>
        <v>0</v>
      </c>
      <c r="G162" s="196">
        <f t="shared" si="66"/>
        <v>0</v>
      </c>
      <c r="H162" s="196">
        <f t="shared" si="66"/>
        <v>0</v>
      </c>
      <c r="I162" s="196">
        <f t="shared" si="66"/>
        <v>0</v>
      </c>
      <c r="J162" s="196">
        <f t="shared" si="66"/>
        <v>0</v>
      </c>
      <c r="K162" s="196">
        <f t="shared" si="66"/>
        <v>0</v>
      </c>
      <c r="L162" s="196">
        <f t="shared" si="66"/>
        <v>0</v>
      </c>
      <c r="M162" s="196">
        <f t="shared" si="66"/>
        <v>0</v>
      </c>
      <c r="N162" s="196">
        <f t="shared" si="66"/>
        <v>0</v>
      </c>
      <c r="O162" s="196">
        <f t="shared" si="66"/>
        <v>0</v>
      </c>
      <c r="P162" s="196">
        <f t="shared" si="66"/>
        <v>0</v>
      </c>
      <c r="Q162" s="197"/>
      <c r="R162" s="197"/>
      <c r="S162" s="197"/>
      <c r="T162" s="197"/>
      <c r="U162" s="197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  <c r="EO162" s="198"/>
      <c r="EP162" s="198"/>
      <c r="EQ162" s="198"/>
      <c r="ER162" s="198"/>
      <c r="ES162" s="198"/>
      <c r="ET162" s="198"/>
      <c r="EU162" s="198"/>
      <c r="EV162" s="198"/>
      <c r="EW162" s="198"/>
      <c r="EX162" s="198"/>
      <c r="EY162" s="198"/>
      <c r="EZ162" s="198"/>
      <c r="FA162" s="198"/>
      <c r="FB162" s="198"/>
      <c r="FC162" s="198"/>
      <c r="FD162" s="198"/>
      <c r="FE162" s="198"/>
      <c r="FF162" s="198"/>
      <c r="FG162" s="198"/>
      <c r="FH162" s="198"/>
      <c r="FI162" s="198"/>
      <c r="FJ162" s="198"/>
      <c r="FK162" s="198"/>
      <c r="FL162" s="198"/>
      <c r="FM162" s="198"/>
      <c r="FN162" s="198"/>
      <c r="FO162" s="198"/>
      <c r="FP162" s="198"/>
      <c r="FQ162" s="198"/>
      <c r="FR162" s="198"/>
      <c r="FS162" s="198"/>
      <c r="FT162" s="198"/>
      <c r="FU162" s="198"/>
      <c r="FV162" s="198"/>
      <c r="FW162" s="198"/>
      <c r="FX162" s="198"/>
      <c r="FY162" s="198"/>
      <c r="FZ162" s="198"/>
      <c r="GA162" s="198"/>
      <c r="GB162" s="198"/>
      <c r="GC162" s="198"/>
      <c r="GD162" s="198"/>
      <c r="GE162" s="198"/>
      <c r="GF162" s="198"/>
      <c r="GG162" s="198"/>
      <c r="GH162" s="198"/>
      <c r="GI162" s="198"/>
      <c r="GJ162" s="198"/>
      <c r="GK162" s="198"/>
      <c r="GL162" s="198"/>
      <c r="GM162" s="198"/>
      <c r="GN162" s="198"/>
      <c r="GO162" s="198"/>
      <c r="GP162" s="198"/>
      <c r="GQ162" s="198"/>
      <c r="GR162" s="198"/>
      <c r="GS162" s="198"/>
      <c r="GT162" s="198"/>
      <c r="GU162" s="198"/>
      <c r="GV162" s="198"/>
      <c r="GW162" s="198"/>
      <c r="GX162" s="198"/>
      <c r="GY162" s="198"/>
      <c r="GZ162" s="198"/>
      <c r="HA162" s="198"/>
      <c r="HB162" s="198"/>
      <c r="HC162" s="198"/>
      <c r="HD162" s="198"/>
      <c r="HE162" s="198"/>
      <c r="HF162" s="198"/>
      <c r="HG162" s="198"/>
      <c r="HH162" s="198"/>
      <c r="HI162" s="198"/>
      <c r="HJ162" s="198"/>
      <c r="HK162" s="198"/>
      <c r="HL162" s="198"/>
      <c r="HM162" s="198"/>
      <c r="HN162" s="198"/>
      <c r="HO162" s="198"/>
      <c r="HP162" s="198"/>
      <c r="HQ162" s="198"/>
      <c r="HR162" s="198"/>
      <c r="HS162" s="198"/>
      <c r="HT162" s="198"/>
      <c r="HU162" s="198"/>
      <c r="HV162" s="198"/>
      <c r="HW162" s="198"/>
      <c r="HX162" s="198"/>
      <c r="HY162" s="198"/>
      <c r="HZ162" s="198"/>
      <c r="IA162" s="198"/>
      <c r="IB162" s="198"/>
      <c r="IC162" s="198"/>
      <c r="ID162" s="198"/>
      <c r="IE162" s="198"/>
      <c r="IF162" s="198"/>
      <c r="IG162" s="198"/>
      <c r="IH162" s="198"/>
      <c r="II162" s="198"/>
      <c r="IJ162" s="198"/>
      <c r="IK162" s="198"/>
      <c r="IL162" s="198"/>
      <c r="IM162" s="198"/>
      <c r="IN162" s="198"/>
      <c r="IO162" s="198"/>
      <c r="IP162" s="198"/>
      <c r="IQ162" s="198"/>
      <c r="IR162" s="198"/>
      <c r="IS162" s="198"/>
      <c r="IT162" s="198"/>
      <c r="IU162" s="198"/>
      <c r="IV162" s="198"/>
    </row>
    <row r="163" spans="1:256" ht="15" hidden="1">
      <c r="A163" s="853"/>
      <c r="B163" s="856"/>
      <c r="C163" s="194" t="s">
        <v>2</v>
      </c>
      <c r="D163" s="195">
        <f>D161+D162</f>
        <v>392390</v>
      </c>
      <c r="E163" s="196">
        <f t="shared" ref="E163:P163" si="67">E161+E162</f>
        <v>392390</v>
      </c>
      <c r="F163" s="196">
        <f t="shared" si="67"/>
        <v>392390</v>
      </c>
      <c r="G163" s="196">
        <f t="shared" si="67"/>
        <v>0</v>
      </c>
      <c r="H163" s="196">
        <f t="shared" si="67"/>
        <v>392390</v>
      </c>
      <c r="I163" s="196">
        <f t="shared" si="67"/>
        <v>0</v>
      </c>
      <c r="J163" s="196">
        <f t="shared" si="67"/>
        <v>0</v>
      </c>
      <c r="K163" s="196">
        <f t="shared" si="67"/>
        <v>0</v>
      </c>
      <c r="L163" s="196">
        <f t="shared" si="67"/>
        <v>0</v>
      </c>
      <c r="M163" s="196">
        <f t="shared" si="67"/>
        <v>0</v>
      </c>
      <c r="N163" s="196">
        <f t="shared" si="67"/>
        <v>0</v>
      </c>
      <c r="O163" s="196">
        <f t="shared" si="67"/>
        <v>0</v>
      </c>
      <c r="P163" s="196">
        <f t="shared" si="67"/>
        <v>0</v>
      </c>
      <c r="Q163" s="197"/>
      <c r="R163" s="197"/>
      <c r="S163" s="197"/>
      <c r="T163" s="197"/>
      <c r="U163" s="197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  <c r="IU163" s="198"/>
      <c r="IV163" s="198"/>
    </row>
    <row r="164" spans="1:256" hidden="1">
      <c r="A164" s="839" t="s">
        <v>209</v>
      </c>
      <c r="B164" s="842" t="s">
        <v>95</v>
      </c>
      <c r="C164" s="182" t="s">
        <v>0</v>
      </c>
      <c r="D164" s="183">
        <f>E164+M164</f>
        <v>392390</v>
      </c>
      <c r="E164" s="184">
        <f>F164+I164+J164+K164+L164</f>
        <v>392390</v>
      </c>
      <c r="F164" s="184">
        <f>G164+H164</f>
        <v>392390</v>
      </c>
      <c r="G164" s="184">
        <v>0</v>
      </c>
      <c r="H164" s="184">
        <v>392390</v>
      </c>
      <c r="I164" s="184">
        <v>0</v>
      </c>
      <c r="J164" s="184">
        <v>0</v>
      </c>
      <c r="K164" s="184">
        <v>0</v>
      </c>
      <c r="L164" s="184">
        <v>0</v>
      </c>
      <c r="M164" s="184">
        <f>N164+P164</f>
        <v>0</v>
      </c>
      <c r="N164" s="184">
        <v>0</v>
      </c>
      <c r="O164" s="184">
        <v>0</v>
      </c>
      <c r="P164" s="184">
        <v>0</v>
      </c>
      <c r="Q164" s="185"/>
      <c r="R164" s="185"/>
      <c r="S164" s="185"/>
      <c r="T164" s="185"/>
      <c r="U164" s="185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186"/>
      <c r="CI164" s="186"/>
      <c r="CJ164" s="186"/>
      <c r="CK164" s="186"/>
      <c r="CL164" s="186"/>
      <c r="CM164" s="186"/>
      <c r="CN164" s="186"/>
      <c r="CO164" s="186"/>
      <c r="CP164" s="186"/>
      <c r="CQ164" s="186"/>
      <c r="CR164" s="186"/>
      <c r="CS164" s="186"/>
      <c r="CT164" s="186"/>
      <c r="CU164" s="186"/>
      <c r="CV164" s="186"/>
      <c r="CW164" s="186"/>
      <c r="CX164" s="186"/>
      <c r="CY164" s="186"/>
      <c r="CZ164" s="186"/>
      <c r="DA164" s="186"/>
      <c r="DB164" s="186"/>
      <c r="DC164" s="186"/>
      <c r="DD164" s="186"/>
      <c r="DE164" s="186"/>
      <c r="DF164" s="186"/>
      <c r="DG164" s="186"/>
      <c r="DH164" s="186"/>
      <c r="DI164" s="186"/>
      <c r="DJ164" s="186"/>
      <c r="DK164" s="186"/>
      <c r="DL164" s="186"/>
      <c r="DM164" s="186"/>
      <c r="DN164" s="186"/>
      <c r="DO164" s="186"/>
      <c r="DP164" s="186"/>
      <c r="DQ164" s="186"/>
      <c r="DR164" s="186"/>
      <c r="DS164" s="186"/>
      <c r="DT164" s="186"/>
      <c r="DU164" s="186"/>
      <c r="DV164" s="186"/>
      <c r="DW164" s="186"/>
      <c r="DX164" s="186"/>
      <c r="DY164" s="186"/>
      <c r="DZ164" s="186"/>
      <c r="EA164" s="186"/>
      <c r="EB164" s="186"/>
      <c r="EC164" s="186"/>
      <c r="ED164" s="186"/>
      <c r="EE164" s="186"/>
      <c r="EF164" s="186"/>
      <c r="EG164" s="186"/>
      <c r="EH164" s="186"/>
      <c r="EI164" s="186"/>
      <c r="EJ164" s="186"/>
      <c r="EK164" s="186"/>
      <c r="EL164" s="186"/>
      <c r="EM164" s="186"/>
      <c r="EN164" s="186"/>
      <c r="EO164" s="186"/>
      <c r="EP164" s="186"/>
      <c r="EQ164" s="186"/>
      <c r="ER164" s="186"/>
      <c r="ES164" s="186"/>
      <c r="ET164" s="186"/>
      <c r="EU164" s="186"/>
      <c r="EV164" s="186"/>
      <c r="EW164" s="186"/>
      <c r="EX164" s="186"/>
      <c r="EY164" s="186"/>
      <c r="EZ164" s="186"/>
      <c r="FA164" s="186"/>
      <c r="FB164" s="186"/>
      <c r="FC164" s="186"/>
      <c r="FD164" s="186"/>
      <c r="FE164" s="186"/>
      <c r="FF164" s="186"/>
      <c r="FG164" s="186"/>
      <c r="FH164" s="186"/>
      <c r="FI164" s="186"/>
      <c r="FJ164" s="186"/>
      <c r="FK164" s="186"/>
      <c r="FL164" s="186"/>
      <c r="FM164" s="186"/>
      <c r="FN164" s="186"/>
      <c r="FO164" s="186"/>
      <c r="FP164" s="186"/>
      <c r="FQ164" s="186"/>
      <c r="FR164" s="186"/>
      <c r="FS164" s="186"/>
      <c r="FT164" s="186"/>
      <c r="FU164" s="186"/>
      <c r="FV164" s="186"/>
      <c r="FW164" s="186"/>
      <c r="FX164" s="186"/>
      <c r="FY164" s="186"/>
      <c r="FZ164" s="186"/>
      <c r="GA164" s="186"/>
      <c r="GB164" s="186"/>
      <c r="GC164" s="186"/>
      <c r="GD164" s="186"/>
      <c r="GE164" s="186"/>
      <c r="GF164" s="186"/>
      <c r="GG164" s="186"/>
      <c r="GH164" s="186"/>
      <c r="GI164" s="186"/>
      <c r="GJ164" s="186"/>
      <c r="GK164" s="186"/>
      <c r="GL164" s="186"/>
      <c r="GM164" s="186"/>
      <c r="GN164" s="186"/>
      <c r="GO164" s="186"/>
      <c r="GP164" s="186"/>
      <c r="GQ164" s="186"/>
      <c r="GR164" s="186"/>
      <c r="GS164" s="186"/>
      <c r="GT164" s="186"/>
      <c r="GU164" s="186"/>
      <c r="GV164" s="186"/>
      <c r="GW164" s="186"/>
      <c r="GX164" s="186"/>
      <c r="GY164" s="186"/>
      <c r="GZ164" s="186"/>
      <c r="HA164" s="186"/>
      <c r="HB164" s="186"/>
      <c r="HC164" s="186"/>
      <c r="HD164" s="186"/>
      <c r="HE164" s="186"/>
      <c r="HF164" s="186"/>
      <c r="HG164" s="186"/>
      <c r="HH164" s="186"/>
      <c r="HI164" s="186"/>
      <c r="HJ164" s="186"/>
      <c r="HK164" s="186"/>
      <c r="HL164" s="186"/>
      <c r="HM164" s="186"/>
      <c r="HN164" s="186"/>
      <c r="HO164" s="186"/>
      <c r="HP164" s="186"/>
      <c r="HQ164" s="186"/>
      <c r="HR164" s="186"/>
      <c r="HS164" s="186"/>
      <c r="HT164" s="186"/>
      <c r="HU164" s="186"/>
      <c r="HV164" s="186"/>
      <c r="HW164" s="186"/>
      <c r="HX164" s="186"/>
      <c r="HY164" s="186"/>
      <c r="HZ164" s="186"/>
      <c r="IA164" s="186"/>
      <c r="IB164" s="186"/>
      <c r="IC164" s="186"/>
      <c r="ID164" s="186"/>
      <c r="IE164" s="186"/>
      <c r="IF164" s="186"/>
      <c r="IG164" s="186"/>
      <c r="IH164" s="186"/>
      <c r="II164" s="186"/>
      <c r="IJ164" s="186"/>
      <c r="IK164" s="186"/>
      <c r="IL164" s="186"/>
      <c r="IM164" s="186"/>
      <c r="IN164" s="186"/>
      <c r="IO164" s="186"/>
      <c r="IP164" s="186"/>
      <c r="IQ164" s="186"/>
      <c r="IR164" s="186"/>
      <c r="IS164" s="186"/>
      <c r="IT164" s="186"/>
      <c r="IU164" s="186"/>
      <c r="IV164" s="186"/>
    </row>
    <row r="165" spans="1:256" hidden="1">
      <c r="A165" s="840"/>
      <c r="B165" s="843"/>
      <c r="C165" s="182" t="s">
        <v>1</v>
      </c>
      <c r="D165" s="183">
        <f>E165+M165</f>
        <v>0</v>
      </c>
      <c r="E165" s="184">
        <f>F165+I165+J165+K165+L165</f>
        <v>0</v>
      </c>
      <c r="F165" s="184">
        <f>G165+H165</f>
        <v>0</v>
      </c>
      <c r="G165" s="184"/>
      <c r="H165" s="184"/>
      <c r="I165" s="184"/>
      <c r="J165" s="184"/>
      <c r="K165" s="184"/>
      <c r="L165" s="184"/>
      <c r="M165" s="184">
        <f>N165+P165</f>
        <v>0</v>
      </c>
      <c r="N165" s="184"/>
      <c r="O165" s="184"/>
      <c r="P165" s="184"/>
      <c r="Q165" s="185"/>
      <c r="R165" s="185"/>
      <c r="S165" s="185"/>
      <c r="T165" s="185"/>
      <c r="U165" s="185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86"/>
      <c r="CI165" s="186"/>
      <c r="CJ165" s="186"/>
      <c r="CK165" s="186"/>
      <c r="CL165" s="186"/>
      <c r="CM165" s="186"/>
      <c r="CN165" s="186"/>
      <c r="CO165" s="186"/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6"/>
      <c r="DG165" s="186"/>
      <c r="DH165" s="186"/>
      <c r="DI165" s="186"/>
      <c r="DJ165" s="186"/>
      <c r="DK165" s="186"/>
      <c r="DL165" s="186"/>
      <c r="DM165" s="186"/>
      <c r="DN165" s="186"/>
      <c r="DO165" s="186"/>
      <c r="DP165" s="186"/>
      <c r="DQ165" s="186"/>
      <c r="DR165" s="186"/>
      <c r="DS165" s="186"/>
      <c r="DT165" s="186"/>
      <c r="DU165" s="186"/>
      <c r="DV165" s="186"/>
      <c r="DW165" s="186"/>
      <c r="DX165" s="186"/>
      <c r="DY165" s="186"/>
      <c r="DZ165" s="186"/>
      <c r="EA165" s="186"/>
      <c r="EB165" s="186"/>
      <c r="EC165" s="186"/>
      <c r="ED165" s="186"/>
      <c r="EE165" s="186"/>
      <c r="EF165" s="186"/>
      <c r="EG165" s="186"/>
      <c r="EH165" s="186"/>
      <c r="EI165" s="186"/>
      <c r="EJ165" s="186"/>
      <c r="EK165" s="186"/>
      <c r="EL165" s="186"/>
      <c r="EM165" s="186"/>
      <c r="EN165" s="186"/>
      <c r="EO165" s="186"/>
      <c r="EP165" s="186"/>
      <c r="EQ165" s="186"/>
      <c r="ER165" s="186"/>
      <c r="ES165" s="186"/>
      <c r="ET165" s="186"/>
      <c r="EU165" s="186"/>
      <c r="EV165" s="186"/>
      <c r="EW165" s="186"/>
      <c r="EX165" s="186"/>
      <c r="EY165" s="186"/>
      <c r="EZ165" s="186"/>
      <c r="FA165" s="186"/>
      <c r="FB165" s="186"/>
      <c r="FC165" s="186"/>
      <c r="FD165" s="186"/>
      <c r="FE165" s="186"/>
      <c r="FF165" s="186"/>
      <c r="FG165" s="186"/>
      <c r="FH165" s="186"/>
      <c r="FI165" s="186"/>
      <c r="FJ165" s="186"/>
      <c r="FK165" s="186"/>
      <c r="FL165" s="186"/>
      <c r="FM165" s="186"/>
      <c r="FN165" s="186"/>
      <c r="FO165" s="186"/>
      <c r="FP165" s="186"/>
      <c r="FQ165" s="186"/>
      <c r="FR165" s="186"/>
      <c r="FS165" s="186"/>
      <c r="FT165" s="186"/>
      <c r="FU165" s="186"/>
      <c r="FV165" s="186"/>
      <c r="FW165" s="186"/>
      <c r="FX165" s="186"/>
      <c r="FY165" s="186"/>
      <c r="FZ165" s="186"/>
      <c r="GA165" s="186"/>
      <c r="GB165" s="186"/>
      <c r="GC165" s="186"/>
      <c r="GD165" s="186"/>
      <c r="GE165" s="186"/>
      <c r="GF165" s="186"/>
      <c r="GG165" s="186"/>
      <c r="GH165" s="186"/>
      <c r="GI165" s="186"/>
      <c r="GJ165" s="186"/>
      <c r="GK165" s="186"/>
      <c r="GL165" s="186"/>
      <c r="GM165" s="186"/>
      <c r="GN165" s="186"/>
      <c r="GO165" s="186"/>
      <c r="GP165" s="186"/>
      <c r="GQ165" s="186"/>
      <c r="GR165" s="186"/>
      <c r="GS165" s="186"/>
      <c r="GT165" s="186"/>
      <c r="GU165" s="186"/>
      <c r="GV165" s="186"/>
      <c r="GW165" s="186"/>
      <c r="GX165" s="186"/>
      <c r="GY165" s="186"/>
      <c r="GZ165" s="186"/>
      <c r="HA165" s="186"/>
      <c r="HB165" s="186"/>
      <c r="HC165" s="186"/>
      <c r="HD165" s="186"/>
      <c r="HE165" s="186"/>
      <c r="HF165" s="186"/>
      <c r="HG165" s="186"/>
      <c r="HH165" s="186"/>
      <c r="HI165" s="186"/>
      <c r="HJ165" s="186"/>
      <c r="HK165" s="186"/>
      <c r="HL165" s="186"/>
      <c r="HM165" s="186"/>
      <c r="HN165" s="186"/>
      <c r="HO165" s="186"/>
      <c r="HP165" s="186"/>
      <c r="HQ165" s="186"/>
      <c r="HR165" s="186"/>
      <c r="HS165" s="186"/>
      <c r="HT165" s="186"/>
      <c r="HU165" s="186"/>
      <c r="HV165" s="186"/>
      <c r="HW165" s="186"/>
      <c r="HX165" s="186"/>
      <c r="HY165" s="186"/>
      <c r="HZ165" s="186"/>
      <c r="IA165" s="186"/>
      <c r="IB165" s="186"/>
      <c r="IC165" s="186"/>
      <c r="ID165" s="186"/>
      <c r="IE165" s="186"/>
      <c r="IF165" s="186"/>
      <c r="IG165" s="186"/>
      <c r="IH165" s="186"/>
      <c r="II165" s="186"/>
      <c r="IJ165" s="186"/>
      <c r="IK165" s="186"/>
      <c r="IL165" s="186"/>
      <c r="IM165" s="186"/>
      <c r="IN165" s="186"/>
      <c r="IO165" s="186"/>
      <c r="IP165" s="186"/>
      <c r="IQ165" s="186"/>
      <c r="IR165" s="186"/>
      <c r="IS165" s="186"/>
      <c r="IT165" s="186"/>
      <c r="IU165" s="186"/>
      <c r="IV165" s="186"/>
    </row>
    <row r="166" spans="1:256" hidden="1">
      <c r="A166" s="841"/>
      <c r="B166" s="844"/>
      <c r="C166" s="182" t="s">
        <v>2</v>
      </c>
      <c r="D166" s="183">
        <f>D164+D165</f>
        <v>392390</v>
      </c>
      <c r="E166" s="184">
        <f t="shared" ref="E166:P166" si="68">E164+E165</f>
        <v>392390</v>
      </c>
      <c r="F166" s="184">
        <f t="shared" si="68"/>
        <v>392390</v>
      </c>
      <c r="G166" s="184">
        <f t="shared" si="68"/>
        <v>0</v>
      </c>
      <c r="H166" s="184">
        <f t="shared" si="68"/>
        <v>392390</v>
      </c>
      <c r="I166" s="184">
        <f t="shared" si="68"/>
        <v>0</v>
      </c>
      <c r="J166" s="184">
        <f t="shared" si="68"/>
        <v>0</v>
      </c>
      <c r="K166" s="184">
        <f t="shared" si="68"/>
        <v>0</v>
      </c>
      <c r="L166" s="184">
        <f t="shared" si="68"/>
        <v>0</v>
      </c>
      <c r="M166" s="184">
        <f t="shared" si="68"/>
        <v>0</v>
      </c>
      <c r="N166" s="184">
        <f t="shared" si="68"/>
        <v>0</v>
      </c>
      <c r="O166" s="184">
        <f t="shared" si="68"/>
        <v>0</v>
      </c>
      <c r="P166" s="184">
        <f t="shared" si="68"/>
        <v>0</v>
      </c>
      <c r="Q166" s="185"/>
      <c r="R166" s="185"/>
      <c r="S166" s="185"/>
      <c r="T166" s="185"/>
      <c r="U166" s="185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86"/>
      <c r="CH166" s="186"/>
      <c r="CI166" s="186"/>
      <c r="CJ166" s="186"/>
      <c r="CK166" s="186"/>
      <c r="CL166" s="186"/>
      <c r="CM166" s="186"/>
      <c r="CN166" s="186"/>
      <c r="CO166" s="186"/>
      <c r="CP166" s="186"/>
      <c r="CQ166" s="186"/>
      <c r="CR166" s="186"/>
      <c r="CS166" s="186"/>
      <c r="CT166" s="186"/>
      <c r="CU166" s="186"/>
      <c r="CV166" s="186"/>
      <c r="CW166" s="186"/>
      <c r="CX166" s="186"/>
      <c r="CY166" s="186"/>
      <c r="CZ166" s="186"/>
      <c r="DA166" s="186"/>
      <c r="DB166" s="186"/>
      <c r="DC166" s="186"/>
      <c r="DD166" s="186"/>
      <c r="DE166" s="186"/>
      <c r="DF166" s="186"/>
      <c r="DG166" s="186"/>
      <c r="DH166" s="186"/>
      <c r="DI166" s="186"/>
      <c r="DJ166" s="186"/>
      <c r="DK166" s="186"/>
      <c r="DL166" s="186"/>
      <c r="DM166" s="186"/>
      <c r="DN166" s="186"/>
      <c r="DO166" s="186"/>
      <c r="DP166" s="186"/>
      <c r="DQ166" s="186"/>
      <c r="DR166" s="186"/>
      <c r="DS166" s="186"/>
      <c r="DT166" s="186"/>
      <c r="DU166" s="186"/>
      <c r="DV166" s="186"/>
      <c r="DW166" s="186"/>
      <c r="DX166" s="186"/>
      <c r="DY166" s="186"/>
      <c r="DZ166" s="186"/>
      <c r="EA166" s="186"/>
      <c r="EB166" s="186"/>
      <c r="EC166" s="186"/>
      <c r="ED166" s="186"/>
      <c r="EE166" s="186"/>
      <c r="EF166" s="186"/>
      <c r="EG166" s="186"/>
      <c r="EH166" s="186"/>
      <c r="EI166" s="186"/>
      <c r="EJ166" s="186"/>
      <c r="EK166" s="186"/>
      <c r="EL166" s="186"/>
      <c r="EM166" s="186"/>
      <c r="EN166" s="186"/>
      <c r="EO166" s="186"/>
      <c r="EP166" s="186"/>
      <c r="EQ166" s="186"/>
      <c r="ER166" s="186"/>
      <c r="ES166" s="186"/>
      <c r="ET166" s="186"/>
      <c r="EU166" s="186"/>
      <c r="EV166" s="186"/>
      <c r="EW166" s="186"/>
      <c r="EX166" s="186"/>
      <c r="EY166" s="186"/>
      <c r="EZ166" s="186"/>
      <c r="FA166" s="186"/>
      <c r="FB166" s="186"/>
      <c r="FC166" s="186"/>
      <c r="FD166" s="186"/>
      <c r="FE166" s="186"/>
      <c r="FF166" s="186"/>
      <c r="FG166" s="186"/>
      <c r="FH166" s="186"/>
      <c r="FI166" s="186"/>
      <c r="FJ166" s="186"/>
      <c r="FK166" s="186"/>
      <c r="FL166" s="186"/>
      <c r="FM166" s="186"/>
      <c r="FN166" s="186"/>
      <c r="FO166" s="186"/>
      <c r="FP166" s="186"/>
      <c r="FQ166" s="186"/>
      <c r="FR166" s="186"/>
      <c r="FS166" s="186"/>
      <c r="FT166" s="186"/>
      <c r="FU166" s="186"/>
      <c r="FV166" s="186"/>
      <c r="FW166" s="186"/>
      <c r="FX166" s="186"/>
      <c r="FY166" s="186"/>
      <c r="FZ166" s="186"/>
      <c r="GA166" s="186"/>
      <c r="GB166" s="186"/>
      <c r="GC166" s="186"/>
      <c r="GD166" s="186"/>
      <c r="GE166" s="186"/>
      <c r="GF166" s="186"/>
      <c r="GG166" s="186"/>
      <c r="GH166" s="186"/>
      <c r="GI166" s="186"/>
      <c r="GJ166" s="186"/>
      <c r="GK166" s="186"/>
      <c r="GL166" s="186"/>
      <c r="GM166" s="186"/>
      <c r="GN166" s="186"/>
      <c r="GO166" s="186"/>
      <c r="GP166" s="186"/>
      <c r="GQ166" s="186"/>
      <c r="GR166" s="186"/>
      <c r="GS166" s="186"/>
      <c r="GT166" s="186"/>
      <c r="GU166" s="186"/>
      <c r="GV166" s="186"/>
      <c r="GW166" s="186"/>
      <c r="GX166" s="186"/>
      <c r="GY166" s="186"/>
      <c r="GZ166" s="186"/>
      <c r="HA166" s="186"/>
      <c r="HB166" s="186"/>
      <c r="HC166" s="186"/>
      <c r="HD166" s="186"/>
      <c r="HE166" s="186"/>
      <c r="HF166" s="186"/>
      <c r="HG166" s="186"/>
      <c r="HH166" s="186"/>
      <c r="HI166" s="186"/>
      <c r="HJ166" s="186"/>
      <c r="HK166" s="186"/>
      <c r="HL166" s="186"/>
      <c r="HM166" s="186"/>
      <c r="HN166" s="186"/>
      <c r="HO166" s="186"/>
      <c r="HP166" s="186"/>
      <c r="HQ166" s="186"/>
      <c r="HR166" s="186"/>
      <c r="HS166" s="186"/>
      <c r="HT166" s="186"/>
      <c r="HU166" s="186"/>
      <c r="HV166" s="186"/>
      <c r="HW166" s="186"/>
      <c r="HX166" s="186"/>
      <c r="HY166" s="186"/>
      <c r="HZ166" s="186"/>
      <c r="IA166" s="186"/>
      <c r="IB166" s="186"/>
      <c r="IC166" s="186"/>
      <c r="ID166" s="186"/>
      <c r="IE166" s="186"/>
      <c r="IF166" s="186"/>
      <c r="IG166" s="186"/>
      <c r="IH166" s="186"/>
      <c r="II166" s="186"/>
      <c r="IJ166" s="186"/>
      <c r="IK166" s="186"/>
      <c r="IL166" s="186"/>
      <c r="IM166" s="186"/>
      <c r="IN166" s="186"/>
      <c r="IO166" s="186"/>
      <c r="IP166" s="186"/>
      <c r="IQ166" s="186"/>
      <c r="IR166" s="186"/>
      <c r="IS166" s="186"/>
      <c r="IT166" s="186"/>
      <c r="IU166" s="186"/>
      <c r="IV166" s="186"/>
    </row>
    <row r="167" spans="1:256" ht="15" hidden="1">
      <c r="A167" s="851" t="s">
        <v>210</v>
      </c>
      <c r="B167" s="860" t="s">
        <v>211</v>
      </c>
      <c r="C167" s="177" t="s">
        <v>0</v>
      </c>
      <c r="D167" s="178">
        <f t="shared" ref="D167:P168" si="69">D170+D173</f>
        <v>87900646</v>
      </c>
      <c r="E167" s="179">
        <f t="shared" si="69"/>
        <v>87900646</v>
      </c>
      <c r="F167" s="179">
        <f t="shared" si="69"/>
        <v>0</v>
      </c>
      <c r="G167" s="179">
        <f t="shared" si="69"/>
        <v>0</v>
      </c>
      <c r="H167" s="179">
        <f t="shared" si="69"/>
        <v>0</v>
      </c>
      <c r="I167" s="179">
        <f t="shared" si="69"/>
        <v>0</v>
      </c>
      <c r="J167" s="179">
        <f t="shared" si="69"/>
        <v>0</v>
      </c>
      <c r="K167" s="179">
        <f t="shared" si="69"/>
        <v>0</v>
      </c>
      <c r="L167" s="179">
        <f t="shared" si="69"/>
        <v>87900646</v>
      </c>
      <c r="M167" s="179">
        <f t="shared" si="69"/>
        <v>0</v>
      </c>
      <c r="N167" s="179">
        <f t="shared" si="69"/>
        <v>0</v>
      </c>
      <c r="O167" s="179">
        <f t="shared" si="69"/>
        <v>0</v>
      </c>
      <c r="P167" s="179">
        <f t="shared" si="69"/>
        <v>0</v>
      </c>
      <c r="Q167" s="191"/>
      <c r="R167" s="191"/>
      <c r="S167" s="191"/>
      <c r="T167" s="191"/>
      <c r="U167" s="191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  <c r="EG167" s="192"/>
      <c r="EH167" s="192"/>
      <c r="EI167" s="192"/>
      <c r="EJ167" s="192"/>
      <c r="EK167" s="192"/>
      <c r="EL167" s="192"/>
      <c r="EM167" s="192"/>
      <c r="EN167" s="192"/>
      <c r="EO167" s="192"/>
      <c r="EP167" s="192"/>
      <c r="EQ167" s="192"/>
      <c r="ER167" s="192"/>
      <c r="ES167" s="192"/>
      <c r="ET167" s="192"/>
      <c r="EU167" s="192"/>
      <c r="EV167" s="192"/>
      <c r="EW167" s="192"/>
      <c r="EX167" s="192"/>
      <c r="EY167" s="192"/>
      <c r="EZ167" s="192"/>
      <c r="FA167" s="192"/>
      <c r="FB167" s="192"/>
      <c r="FC167" s="192"/>
      <c r="FD167" s="192"/>
      <c r="FE167" s="192"/>
      <c r="FF167" s="192"/>
      <c r="FG167" s="192"/>
      <c r="FH167" s="192"/>
      <c r="FI167" s="192"/>
      <c r="FJ167" s="192"/>
      <c r="FK167" s="192"/>
      <c r="FL167" s="192"/>
      <c r="FM167" s="192"/>
      <c r="FN167" s="192"/>
      <c r="FO167" s="192"/>
      <c r="FP167" s="192"/>
      <c r="FQ167" s="192"/>
      <c r="FR167" s="192"/>
      <c r="FS167" s="192"/>
      <c r="FT167" s="192"/>
      <c r="FU167" s="192"/>
      <c r="FV167" s="192"/>
      <c r="FW167" s="192"/>
      <c r="FX167" s="192"/>
      <c r="FY167" s="192"/>
      <c r="FZ167" s="192"/>
      <c r="GA167" s="192"/>
      <c r="GB167" s="192"/>
      <c r="GC167" s="192"/>
      <c r="GD167" s="192"/>
      <c r="GE167" s="192"/>
      <c r="GF167" s="192"/>
      <c r="GG167" s="192"/>
      <c r="GH167" s="192"/>
      <c r="GI167" s="192"/>
      <c r="GJ167" s="192"/>
      <c r="GK167" s="192"/>
      <c r="GL167" s="192"/>
      <c r="GM167" s="192"/>
      <c r="GN167" s="192"/>
      <c r="GO167" s="192"/>
      <c r="GP167" s="192"/>
      <c r="GQ167" s="192"/>
      <c r="GR167" s="192"/>
      <c r="GS167" s="192"/>
      <c r="GT167" s="192"/>
      <c r="GU167" s="192"/>
      <c r="GV167" s="192"/>
      <c r="GW167" s="192"/>
      <c r="GX167" s="192"/>
      <c r="GY167" s="192"/>
      <c r="GZ167" s="192"/>
      <c r="HA167" s="192"/>
      <c r="HB167" s="192"/>
      <c r="HC167" s="192"/>
      <c r="HD167" s="192"/>
      <c r="HE167" s="192"/>
      <c r="HF167" s="192"/>
      <c r="HG167" s="192"/>
      <c r="HH167" s="192"/>
      <c r="HI167" s="192"/>
      <c r="HJ167" s="192"/>
      <c r="HK167" s="192"/>
      <c r="HL167" s="192"/>
      <c r="HM167" s="192"/>
      <c r="HN167" s="192"/>
      <c r="HO167" s="192"/>
      <c r="HP167" s="192"/>
      <c r="HQ167" s="192"/>
      <c r="HR167" s="192"/>
      <c r="HS167" s="192"/>
      <c r="HT167" s="192"/>
      <c r="HU167" s="192"/>
      <c r="HV167" s="192"/>
      <c r="HW167" s="192"/>
      <c r="HX167" s="192"/>
      <c r="HY167" s="192"/>
      <c r="HZ167" s="192"/>
      <c r="IA167" s="192"/>
      <c r="IB167" s="192"/>
      <c r="IC167" s="192"/>
      <c r="ID167" s="192"/>
      <c r="IE167" s="192"/>
      <c r="IF167" s="192"/>
      <c r="IG167" s="192"/>
      <c r="IH167" s="192"/>
      <c r="II167" s="192"/>
      <c r="IJ167" s="192"/>
      <c r="IK167" s="192"/>
      <c r="IL167" s="192"/>
      <c r="IM167" s="192"/>
      <c r="IN167" s="192"/>
      <c r="IO167" s="192"/>
      <c r="IP167" s="192"/>
      <c r="IQ167" s="192"/>
      <c r="IR167" s="192"/>
      <c r="IS167" s="192"/>
      <c r="IT167" s="192"/>
      <c r="IU167" s="192"/>
      <c r="IV167" s="192"/>
    </row>
    <row r="168" spans="1:256" ht="15" hidden="1">
      <c r="A168" s="852"/>
      <c r="B168" s="861"/>
      <c r="C168" s="177" t="s">
        <v>1</v>
      </c>
      <c r="D168" s="178">
        <f t="shared" si="69"/>
        <v>0</v>
      </c>
      <c r="E168" s="179">
        <f t="shared" si="69"/>
        <v>0</v>
      </c>
      <c r="F168" s="179">
        <f t="shared" si="69"/>
        <v>0</v>
      </c>
      <c r="G168" s="179">
        <f t="shared" si="69"/>
        <v>0</v>
      </c>
      <c r="H168" s="179">
        <f t="shared" si="69"/>
        <v>0</v>
      </c>
      <c r="I168" s="179">
        <f t="shared" si="69"/>
        <v>0</v>
      </c>
      <c r="J168" s="179">
        <f t="shared" si="69"/>
        <v>0</v>
      </c>
      <c r="K168" s="179">
        <f t="shared" si="69"/>
        <v>0</v>
      </c>
      <c r="L168" s="179">
        <f t="shared" si="69"/>
        <v>0</v>
      </c>
      <c r="M168" s="179">
        <f t="shared" si="69"/>
        <v>0</v>
      </c>
      <c r="N168" s="179">
        <f t="shared" si="69"/>
        <v>0</v>
      </c>
      <c r="O168" s="179">
        <f t="shared" si="69"/>
        <v>0</v>
      </c>
      <c r="P168" s="179">
        <f t="shared" si="69"/>
        <v>0</v>
      </c>
      <c r="Q168" s="191"/>
      <c r="R168" s="191"/>
      <c r="S168" s="191"/>
      <c r="T168" s="191"/>
      <c r="U168" s="191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  <c r="EG168" s="192"/>
      <c r="EH168" s="192"/>
      <c r="EI168" s="192"/>
      <c r="EJ168" s="192"/>
      <c r="EK168" s="192"/>
      <c r="EL168" s="192"/>
      <c r="EM168" s="192"/>
      <c r="EN168" s="192"/>
      <c r="EO168" s="192"/>
      <c r="EP168" s="192"/>
      <c r="EQ168" s="192"/>
      <c r="ER168" s="192"/>
      <c r="ES168" s="192"/>
      <c r="ET168" s="192"/>
      <c r="EU168" s="192"/>
      <c r="EV168" s="192"/>
      <c r="EW168" s="192"/>
      <c r="EX168" s="192"/>
      <c r="EY168" s="192"/>
      <c r="EZ168" s="192"/>
      <c r="FA168" s="192"/>
      <c r="FB168" s="192"/>
      <c r="FC168" s="192"/>
      <c r="FD168" s="192"/>
      <c r="FE168" s="192"/>
      <c r="FF168" s="192"/>
      <c r="FG168" s="192"/>
      <c r="FH168" s="192"/>
      <c r="FI168" s="192"/>
      <c r="FJ168" s="192"/>
      <c r="FK168" s="192"/>
      <c r="FL168" s="192"/>
      <c r="FM168" s="192"/>
      <c r="FN168" s="192"/>
      <c r="FO168" s="192"/>
      <c r="FP168" s="192"/>
      <c r="FQ168" s="192"/>
      <c r="FR168" s="192"/>
      <c r="FS168" s="192"/>
      <c r="FT168" s="192"/>
      <c r="FU168" s="192"/>
      <c r="FV168" s="192"/>
      <c r="FW168" s="192"/>
      <c r="FX168" s="192"/>
      <c r="FY168" s="192"/>
      <c r="FZ168" s="192"/>
      <c r="GA168" s="192"/>
      <c r="GB168" s="192"/>
      <c r="GC168" s="192"/>
      <c r="GD168" s="192"/>
      <c r="GE168" s="192"/>
      <c r="GF168" s="192"/>
      <c r="GG168" s="192"/>
      <c r="GH168" s="192"/>
      <c r="GI168" s="192"/>
      <c r="GJ168" s="192"/>
      <c r="GK168" s="192"/>
      <c r="GL168" s="192"/>
      <c r="GM168" s="192"/>
      <c r="GN168" s="192"/>
      <c r="GO168" s="192"/>
      <c r="GP168" s="192"/>
      <c r="GQ168" s="192"/>
      <c r="GR168" s="192"/>
      <c r="GS168" s="192"/>
      <c r="GT168" s="192"/>
      <c r="GU168" s="192"/>
      <c r="GV168" s="192"/>
      <c r="GW168" s="192"/>
      <c r="GX168" s="192"/>
      <c r="GY168" s="192"/>
      <c r="GZ168" s="192"/>
      <c r="HA168" s="192"/>
      <c r="HB168" s="192"/>
      <c r="HC168" s="192"/>
      <c r="HD168" s="192"/>
      <c r="HE168" s="192"/>
      <c r="HF168" s="192"/>
      <c r="HG168" s="192"/>
      <c r="HH168" s="192"/>
      <c r="HI168" s="192"/>
      <c r="HJ168" s="192"/>
      <c r="HK168" s="192"/>
      <c r="HL168" s="192"/>
      <c r="HM168" s="192"/>
      <c r="HN168" s="192"/>
      <c r="HO168" s="192"/>
      <c r="HP168" s="192"/>
      <c r="HQ168" s="192"/>
      <c r="HR168" s="192"/>
      <c r="HS168" s="192"/>
      <c r="HT168" s="192"/>
      <c r="HU168" s="192"/>
      <c r="HV168" s="192"/>
      <c r="HW168" s="192"/>
      <c r="HX168" s="192"/>
      <c r="HY168" s="192"/>
      <c r="HZ168" s="192"/>
      <c r="IA168" s="192"/>
      <c r="IB168" s="192"/>
      <c r="IC168" s="192"/>
      <c r="ID168" s="192"/>
      <c r="IE168" s="192"/>
      <c r="IF168" s="192"/>
      <c r="IG168" s="192"/>
      <c r="IH168" s="192"/>
      <c r="II168" s="192"/>
      <c r="IJ168" s="192"/>
      <c r="IK168" s="192"/>
      <c r="IL168" s="192"/>
      <c r="IM168" s="192"/>
      <c r="IN168" s="192"/>
      <c r="IO168" s="192"/>
      <c r="IP168" s="192"/>
      <c r="IQ168" s="192"/>
      <c r="IR168" s="192"/>
      <c r="IS168" s="192"/>
      <c r="IT168" s="192"/>
      <c r="IU168" s="192"/>
      <c r="IV168" s="192"/>
    </row>
    <row r="169" spans="1:256" ht="15" hidden="1">
      <c r="A169" s="853"/>
      <c r="B169" s="862"/>
      <c r="C169" s="177" t="s">
        <v>2</v>
      </c>
      <c r="D169" s="178">
        <f>D167+D168</f>
        <v>87900646</v>
      </c>
      <c r="E169" s="179">
        <f t="shared" ref="E169:P169" si="70">E167+E168</f>
        <v>87900646</v>
      </c>
      <c r="F169" s="179">
        <f t="shared" si="70"/>
        <v>0</v>
      </c>
      <c r="G169" s="179">
        <f t="shared" si="70"/>
        <v>0</v>
      </c>
      <c r="H169" s="179">
        <f t="shared" si="70"/>
        <v>0</v>
      </c>
      <c r="I169" s="179">
        <f t="shared" si="70"/>
        <v>0</v>
      </c>
      <c r="J169" s="179">
        <f t="shared" si="70"/>
        <v>0</v>
      </c>
      <c r="K169" s="179">
        <f t="shared" si="70"/>
        <v>0</v>
      </c>
      <c r="L169" s="179">
        <f t="shared" si="70"/>
        <v>87900646</v>
      </c>
      <c r="M169" s="179">
        <f t="shared" si="70"/>
        <v>0</v>
      </c>
      <c r="N169" s="179">
        <f t="shared" si="70"/>
        <v>0</v>
      </c>
      <c r="O169" s="179">
        <f t="shared" si="70"/>
        <v>0</v>
      </c>
      <c r="P169" s="179">
        <f t="shared" si="70"/>
        <v>0</v>
      </c>
      <c r="Q169" s="191"/>
      <c r="R169" s="191"/>
      <c r="S169" s="191"/>
      <c r="T169" s="191"/>
      <c r="U169" s="191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192"/>
      <c r="CO169" s="192"/>
      <c r="CP169" s="192"/>
      <c r="CQ169" s="192"/>
      <c r="CR169" s="192"/>
      <c r="CS169" s="192"/>
      <c r="CT169" s="192"/>
      <c r="CU169" s="192"/>
      <c r="CV169" s="192"/>
      <c r="CW169" s="192"/>
      <c r="CX169" s="192"/>
      <c r="CY169" s="192"/>
      <c r="CZ169" s="192"/>
      <c r="DA169" s="192"/>
      <c r="DB169" s="192"/>
      <c r="DC169" s="192"/>
      <c r="DD169" s="192"/>
      <c r="DE169" s="192"/>
      <c r="DF169" s="192"/>
      <c r="DG169" s="192"/>
      <c r="DH169" s="192"/>
      <c r="DI169" s="192"/>
      <c r="DJ169" s="192"/>
      <c r="DK169" s="192"/>
      <c r="DL169" s="192"/>
      <c r="DM169" s="192"/>
      <c r="DN169" s="192"/>
      <c r="DO169" s="192"/>
      <c r="DP169" s="192"/>
      <c r="DQ169" s="192"/>
      <c r="DR169" s="192"/>
      <c r="DS169" s="192"/>
      <c r="DT169" s="192"/>
      <c r="DU169" s="192"/>
      <c r="DV169" s="192"/>
      <c r="DW169" s="192"/>
      <c r="DX169" s="192"/>
      <c r="DY169" s="192"/>
      <c r="DZ169" s="192"/>
      <c r="EA169" s="192"/>
      <c r="EB169" s="192"/>
      <c r="EC169" s="192"/>
      <c r="ED169" s="192"/>
      <c r="EE169" s="192"/>
      <c r="EF169" s="192"/>
      <c r="EG169" s="192"/>
      <c r="EH169" s="192"/>
      <c r="EI169" s="192"/>
      <c r="EJ169" s="192"/>
      <c r="EK169" s="192"/>
      <c r="EL169" s="192"/>
      <c r="EM169" s="192"/>
      <c r="EN169" s="192"/>
      <c r="EO169" s="192"/>
      <c r="EP169" s="192"/>
      <c r="EQ169" s="192"/>
      <c r="ER169" s="192"/>
      <c r="ES169" s="192"/>
      <c r="ET169" s="192"/>
      <c r="EU169" s="192"/>
      <c r="EV169" s="192"/>
      <c r="EW169" s="192"/>
      <c r="EX169" s="192"/>
      <c r="EY169" s="192"/>
      <c r="EZ169" s="192"/>
      <c r="FA169" s="192"/>
      <c r="FB169" s="192"/>
      <c r="FC169" s="192"/>
      <c r="FD169" s="192"/>
      <c r="FE169" s="192"/>
      <c r="FF169" s="192"/>
      <c r="FG169" s="192"/>
      <c r="FH169" s="192"/>
      <c r="FI169" s="192"/>
      <c r="FJ169" s="192"/>
      <c r="FK169" s="192"/>
      <c r="FL169" s="192"/>
      <c r="FM169" s="192"/>
      <c r="FN169" s="192"/>
      <c r="FO169" s="192"/>
      <c r="FP169" s="192"/>
      <c r="FQ169" s="192"/>
      <c r="FR169" s="192"/>
      <c r="FS169" s="192"/>
      <c r="FT169" s="192"/>
      <c r="FU169" s="192"/>
      <c r="FV169" s="192"/>
      <c r="FW169" s="192"/>
      <c r="FX169" s="192"/>
      <c r="FY169" s="192"/>
      <c r="FZ169" s="192"/>
      <c r="GA169" s="192"/>
      <c r="GB169" s="192"/>
      <c r="GC169" s="192"/>
      <c r="GD169" s="192"/>
      <c r="GE169" s="192"/>
      <c r="GF169" s="192"/>
      <c r="GG169" s="192"/>
      <c r="GH169" s="192"/>
      <c r="GI169" s="192"/>
      <c r="GJ169" s="192"/>
      <c r="GK169" s="192"/>
      <c r="GL169" s="192"/>
      <c r="GM169" s="192"/>
      <c r="GN169" s="192"/>
      <c r="GO169" s="192"/>
      <c r="GP169" s="192"/>
      <c r="GQ169" s="192"/>
      <c r="GR169" s="192"/>
      <c r="GS169" s="192"/>
      <c r="GT169" s="192"/>
      <c r="GU169" s="192"/>
      <c r="GV169" s="192"/>
      <c r="GW169" s="192"/>
      <c r="GX169" s="192"/>
      <c r="GY169" s="192"/>
      <c r="GZ169" s="192"/>
      <c r="HA169" s="192"/>
      <c r="HB169" s="192"/>
      <c r="HC169" s="192"/>
      <c r="HD169" s="192"/>
      <c r="HE169" s="192"/>
      <c r="HF169" s="192"/>
      <c r="HG169" s="192"/>
      <c r="HH169" s="192"/>
      <c r="HI169" s="192"/>
      <c r="HJ169" s="192"/>
      <c r="HK169" s="192"/>
      <c r="HL169" s="192"/>
      <c r="HM169" s="192"/>
      <c r="HN169" s="192"/>
      <c r="HO169" s="192"/>
      <c r="HP169" s="192"/>
      <c r="HQ169" s="192"/>
      <c r="HR169" s="192"/>
      <c r="HS169" s="192"/>
      <c r="HT169" s="192"/>
      <c r="HU169" s="192"/>
      <c r="HV169" s="192"/>
      <c r="HW169" s="192"/>
      <c r="HX169" s="192"/>
      <c r="HY169" s="192"/>
      <c r="HZ169" s="192"/>
      <c r="IA169" s="192"/>
      <c r="IB169" s="192"/>
      <c r="IC169" s="192"/>
      <c r="ID169" s="192"/>
      <c r="IE169" s="192"/>
      <c r="IF169" s="192"/>
      <c r="IG169" s="192"/>
      <c r="IH169" s="192"/>
      <c r="II169" s="192"/>
      <c r="IJ169" s="192"/>
      <c r="IK169" s="192"/>
      <c r="IL169" s="192"/>
      <c r="IM169" s="192"/>
      <c r="IN169" s="192"/>
      <c r="IO169" s="192"/>
      <c r="IP169" s="192"/>
      <c r="IQ169" s="192"/>
      <c r="IR169" s="192"/>
      <c r="IS169" s="192"/>
      <c r="IT169" s="192"/>
      <c r="IU169" s="192"/>
      <c r="IV169" s="192"/>
    </row>
    <row r="170" spans="1:256" hidden="1">
      <c r="A170" s="839" t="s">
        <v>212</v>
      </c>
      <c r="B170" s="842" t="s">
        <v>213</v>
      </c>
      <c r="C170" s="173" t="s">
        <v>0</v>
      </c>
      <c r="D170" s="174">
        <f>E170+M170</f>
        <v>22413674</v>
      </c>
      <c r="E170" s="175">
        <f>F170+I170+J170+K170+L170</f>
        <v>22413674</v>
      </c>
      <c r="F170" s="175">
        <f>G170+H170</f>
        <v>0</v>
      </c>
      <c r="G170" s="175">
        <v>0</v>
      </c>
      <c r="H170" s="175">
        <v>0</v>
      </c>
      <c r="I170" s="175">
        <v>0</v>
      </c>
      <c r="J170" s="175">
        <v>0</v>
      </c>
      <c r="K170" s="175">
        <v>0</v>
      </c>
      <c r="L170" s="175">
        <v>22413674</v>
      </c>
      <c r="M170" s="175">
        <f>N170+P170</f>
        <v>0</v>
      </c>
      <c r="N170" s="175">
        <v>0</v>
      </c>
      <c r="O170" s="175">
        <v>0</v>
      </c>
      <c r="P170" s="175">
        <v>0</v>
      </c>
      <c r="Q170" s="176"/>
      <c r="R170" s="176"/>
      <c r="S170" s="176"/>
      <c r="T170" s="176"/>
      <c r="U170" s="17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6"/>
      <c r="CD170" s="166"/>
      <c r="CE170" s="166"/>
      <c r="CF170" s="166"/>
      <c r="CG170" s="166"/>
      <c r="CH170" s="166"/>
      <c r="CI170" s="166"/>
      <c r="CJ170" s="166"/>
      <c r="CK170" s="166"/>
      <c r="CL170" s="166"/>
      <c r="CM170" s="166"/>
      <c r="CN170" s="166"/>
      <c r="CO170" s="166"/>
      <c r="CP170" s="166"/>
      <c r="CQ170" s="166"/>
      <c r="CR170" s="166"/>
      <c r="CS170" s="166"/>
      <c r="CT170" s="166"/>
      <c r="CU170" s="166"/>
      <c r="CV170" s="166"/>
      <c r="CW170" s="166"/>
      <c r="CX170" s="166"/>
      <c r="CY170" s="166"/>
      <c r="CZ170" s="166"/>
      <c r="DA170" s="166"/>
      <c r="DB170" s="166"/>
      <c r="DC170" s="166"/>
      <c r="DD170" s="166"/>
      <c r="DE170" s="166"/>
      <c r="DF170" s="166"/>
      <c r="DG170" s="166"/>
      <c r="DH170" s="166"/>
      <c r="DI170" s="166"/>
      <c r="DJ170" s="166"/>
      <c r="DK170" s="166"/>
      <c r="DL170" s="166"/>
      <c r="DM170" s="166"/>
      <c r="DN170" s="166"/>
      <c r="DO170" s="166"/>
      <c r="DP170" s="166"/>
      <c r="DQ170" s="166"/>
      <c r="DR170" s="166"/>
      <c r="DS170" s="166"/>
      <c r="DT170" s="166"/>
      <c r="DU170" s="166"/>
      <c r="DV170" s="166"/>
      <c r="DW170" s="166"/>
      <c r="DX170" s="166"/>
      <c r="DY170" s="166"/>
      <c r="DZ170" s="166"/>
      <c r="EA170" s="166"/>
      <c r="EB170" s="166"/>
      <c r="EC170" s="166"/>
      <c r="ED170" s="166"/>
      <c r="EE170" s="166"/>
      <c r="EF170" s="166"/>
      <c r="EG170" s="166"/>
      <c r="EH170" s="166"/>
      <c r="EI170" s="166"/>
      <c r="EJ170" s="166"/>
      <c r="EK170" s="166"/>
      <c r="EL170" s="166"/>
      <c r="EM170" s="166"/>
      <c r="EN170" s="166"/>
      <c r="EO170" s="166"/>
      <c r="EP170" s="166"/>
      <c r="EQ170" s="166"/>
      <c r="ER170" s="166"/>
      <c r="ES170" s="166"/>
      <c r="ET170" s="166"/>
      <c r="EU170" s="166"/>
      <c r="EV170" s="166"/>
      <c r="EW170" s="166"/>
      <c r="EX170" s="166"/>
      <c r="EY170" s="166"/>
      <c r="EZ170" s="166"/>
      <c r="FA170" s="166"/>
      <c r="FB170" s="166"/>
      <c r="FC170" s="166"/>
      <c r="FD170" s="166"/>
      <c r="FE170" s="166"/>
      <c r="FF170" s="166"/>
      <c r="FG170" s="166"/>
      <c r="FH170" s="166"/>
      <c r="FI170" s="166"/>
      <c r="FJ170" s="166"/>
      <c r="FK170" s="166"/>
      <c r="FL170" s="166"/>
      <c r="FM170" s="166"/>
      <c r="FN170" s="166"/>
      <c r="FO170" s="166"/>
      <c r="FP170" s="166"/>
      <c r="FQ170" s="166"/>
      <c r="FR170" s="166"/>
      <c r="FS170" s="166"/>
      <c r="FT170" s="166"/>
      <c r="FU170" s="166"/>
      <c r="FV170" s="166"/>
      <c r="FW170" s="166"/>
      <c r="FX170" s="166"/>
      <c r="FY170" s="166"/>
      <c r="FZ170" s="166"/>
      <c r="GA170" s="166"/>
      <c r="GB170" s="166"/>
      <c r="GC170" s="166"/>
      <c r="GD170" s="166"/>
      <c r="GE170" s="166"/>
      <c r="GF170" s="166"/>
      <c r="GG170" s="166"/>
      <c r="GH170" s="166"/>
      <c r="GI170" s="166"/>
      <c r="GJ170" s="166"/>
      <c r="GK170" s="166"/>
      <c r="GL170" s="166"/>
      <c r="GM170" s="166"/>
      <c r="GN170" s="166"/>
      <c r="GO170" s="166"/>
      <c r="GP170" s="166"/>
      <c r="GQ170" s="166"/>
      <c r="GR170" s="166"/>
      <c r="GS170" s="166"/>
      <c r="GT170" s="166"/>
      <c r="GU170" s="166"/>
      <c r="GV170" s="166"/>
      <c r="GW170" s="166"/>
      <c r="GX170" s="166"/>
      <c r="GY170" s="166"/>
      <c r="GZ170" s="166"/>
      <c r="HA170" s="166"/>
      <c r="HB170" s="166"/>
      <c r="HC170" s="166"/>
      <c r="HD170" s="166"/>
      <c r="HE170" s="166"/>
      <c r="HF170" s="166"/>
      <c r="HG170" s="166"/>
      <c r="HH170" s="166"/>
      <c r="HI170" s="166"/>
      <c r="HJ170" s="166"/>
      <c r="HK170" s="166"/>
      <c r="HL170" s="166"/>
      <c r="HM170" s="166"/>
      <c r="HN170" s="166"/>
      <c r="HO170" s="166"/>
      <c r="HP170" s="166"/>
      <c r="HQ170" s="166"/>
      <c r="HR170" s="166"/>
      <c r="HS170" s="166"/>
      <c r="HT170" s="166"/>
      <c r="HU170" s="166"/>
      <c r="HV170" s="166"/>
      <c r="HW170" s="166"/>
      <c r="HX170" s="166"/>
      <c r="HY170" s="166"/>
      <c r="HZ170" s="166"/>
      <c r="IA170" s="166"/>
      <c r="IB170" s="166"/>
      <c r="IC170" s="166"/>
      <c r="ID170" s="166"/>
      <c r="IE170" s="166"/>
      <c r="IF170" s="166"/>
      <c r="IG170" s="166"/>
      <c r="IH170" s="166"/>
      <c r="II170" s="166"/>
      <c r="IJ170" s="166"/>
      <c r="IK170" s="166"/>
      <c r="IL170" s="166"/>
      <c r="IM170" s="166"/>
      <c r="IN170" s="166"/>
      <c r="IO170" s="166"/>
      <c r="IP170" s="166"/>
      <c r="IQ170" s="166"/>
      <c r="IR170" s="166"/>
      <c r="IS170" s="166"/>
      <c r="IT170" s="166"/>
      <c r="IU170" s="166"/>
      <c r="IV170" s="166"/>
    </row>
    <row r="171" spans="1:256" hidden="1">
      <c r="A171" s="840"/>
      <c r="B171" s="843"/>
      <c r="C171" s="173" t="s">
        <v>1</v>
      </c>
      <c r="D171" s="174">
        <f>E171+M171</f>
        <v>0</v>
      </c>
      <c r="E171" s="175">
        <f>F171+I171+J171+K171+L171</f>
        <v>0</v>
      </c>
      <c r="F171" s="175">
        <f>G171+H171</f>
        <v>0</v>
      </c>
      <c r="G171" s="175"/>
      <c r="H171" s="175"/>
      <c r="I171" s="175"/>
      <c r="J171" s="175"/>
      <c r="K171" s="175"/>
      <c r="L171" s="175"/>
      <c r="M171" s="175">
        <f>N171+P171</f>
        <v>0</v>
      </c>
      <c r="N171" s="175"/>
      <c r="O171" s="175"/>
      <c r="P171" s="175"/>
      <c r="Q171" s="176"/>
      <c r="R171" s="176"/>
      <c r="S171" s="176"/>
      <c r="T171" s="176"/>
      <c r="U171" s="17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6"/>
      <c r="CH171" s="166"/>
      <c r="CI171" s="166"/>
      <c r="CJ171" s="166"/>
      <c r="CK171" s="166"/>
      <c r="CL171" s="166"/>
      <c r="CM171" s="166"/>
      <c r="CN171" s="166"/>
      <c r="CO171" s="166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66"/>
      <c r="DH171" s="166"/>
      <c r="DI171" s="166"/>
      <c r="DJ171" s="166"/>
      <c r="DK171" s="166"/>
      <c r="DL171" s="166"/>
      <c r="DM171" s="166"/>
      <c r="DN171" s="166"/>
      <c r="DO171" s="166"/>
      <c r="DP171" s="166"/>
      <c r="DQ171" s="166"/>
      <c r="DR171" s="166"/>
      <c r="DS171" s="166"/>
      <c r="DT171" s="166"/>
      <c r="DU171" s="166"/>
      <c r="DV171" s="166"/>
      <c r="DW171" s="166"/>
      <c r="DX171" s="166"/>
      <c r="DY171" s="166"/>
      <c r="DZ171" s="166"/>
      <c r="EA171" s="166"/>
      <c r="EB171" s="166"/>
      <c r="EC171" s="166"/>
      <c r="ED171" s="166"/>
      <c r="EE171" s="166"/>
      <c r="EF171" s="166"/>
      <c r="EG171" s="166"/>
      <c r="EH171" s="166"/>
      <c r="EI171" s="166"/>
      <c r="EJ171" s="166"/>
      <c r="EK171" s="166"/>
      <c r="EL171" s="166"/>
      <c r="EM171" s="166"/>
      <c r="EN171" s="166"/>
      <c r="EO171" s="166"/>
      <c r="EP171" s="166"/>
      <c r="EQ171" s="166"/>
      <c r="ER171" s="166"/>
      <c r="ES171" s="166"/>
      <c r="ET171" s="166"/>
      <c r="EU171" s="166"/>
      <c r="EV171" s="166"/>
      <c r="EW171" s="166"/>
      <c r="EX171" s="166"/>
      <c r="EY171" s="166"/>
      <c r="EZ171" s="166"/>
      <c r="FA171" s="166"/>
      <c r="FB171" s="166"/>
      <c r="FC171" s="166"/>
      <c r="FD171" s="166"/>
      <c r="FE171" s="166"/>
      <c r="FF171" s="166"/>
      <c r="FG171" s="166"/>
      <c r="FH171" s="166"/>
      <c r="FI171" s="166"/>
      <c r="FJ171" s="166"/>
      <c r="FK171" s="166"/>
      <c r="FL171" s="166"/>
      <c r="FM171" s="166"/>
      <c r="FN171" s="166"/>
      <c r="FO171" s="166"/>
      <c r="FP171" s="166"/>
      <c r="FQ171" s="166"/>
      <c r="FR171" s="166"/>
      <c r="FS171" s="166"/>
      <c r="FT171" s="166"/>
      <c r="FU171" s="166"/>
      <c r="FV171" s="166"/>
      <c r="FW171" s="166"/>
      <c r="FX171" s="166"/>
      <c r="FY171" s="166"/>
      <c r="FZ171" s="166"/>
      <c r="GA171" s="166"/>
      <c r="GB171" s="166"/>
      <c r="GC171" s="166"/>
      <c r="GD171" s="166"/>
      <c r="GE171" s="166"/>
      <c r="GF171" s="166"/>
      <c r="GG171" s="166"/>
      <c r="GH171" s="166"/>
      <c r="GI171" s="166"/>
      <c r="GJ171" s="166"/>
      <c r="GK171" s="166"/>
      <c r="GL171" s="166"/>
      <c r="GM171" s="166"/>
      <c r="GN171" s="166"/>
      <c r="GO171" s="166"/>
      <c r="GP171" s="166"/>
      <c r="GQ171" s="166"/>
      <c r="GR171" s="166"/>
      <c r="GS171" s="166"/>
      <c r="GT171" s="166"/>
      <c r="GU171" s="166"/>
      <c r="GV171" s="166"/>
      <c r="GW171" s="166"/>
      <c r="GX171" s="166"/>
      <c r="GY171" s="166"/>
      <c r="GZ171" s="166"/>
      <c r="HA171" s="166"/>
      <c r="HB171" s="166"/>
      <c r="HC171" s="166"/>
      <c r="HD171" s="166"/>
      <c r="HE171" s="166"/>
      <c r="HF171" s="166"/>
      <c r="HG171" s="166"/>
      <c r="HH171" s="166"/>
      <c r="HI171" s="166"/>
      <c r="HJ171" s="166"/>
      <c r="HK171" s="166"/>
      <c r="HL171" s="166"/>
      <c r="HM171" s="166"/>
      <c r="HN171" s="166"/>
      <c r="HO171" s="166"/>
      <c r="HP171" s="166"/>
      <c r="HQ171" s="166"/>
      <c r="HR171" s="166"/>
      <c r="HS171" s="166"/>
      <c r="HT171" s="166"/>
      <c r="HU171" s="166"/>
      <c r="HV171" s="166"/>
      <c r="HW171" s="166"/>
      <c r="HX171" s="166"/>
      <c r="HY171" s="166"/>
      <c r="HZ171" s="166"/>
      <c r="IA171" s="166"/>
      <c r="IB171" s="166"/>
      <c r="IC171" s="166"/>
      <c r="ID171" s="166"/>
      <c r="IE171" s="166"/>
      <c r="IF171" s="166"/>
      <c r="IG171" s="166"/>
      <c r="IH171" s="166"/>
      <c r="II171" s="166"/>
      <c r="IJ171" s="166"/>
      <c r="IK171" s="166"/>
      <c r="IL171" s="166"/>
      <c r="IM171" s="166"/>
      <c r="IN171" s="166"/>
      <c r="IO171" s="166"/>
      <c r="IP171" s="166"/>
      <c r="IQ171" s="166"/>
      <c r="IR171" s="166"/>
      <c r="IS171" s="166"/>
      <c r="IT171" s="166"/>
      <c r="IU171" s="166"/>
      <c r="IV171" s="166"/>
    </row>
    <row r="172" spans="1:256" hidden="1">
      <c r="A172" s="841"/>
      <c r="B172" s="844"/>
      <c r="C172" s="173" t="s">
        <v>2</v>
      </c>
      <c r="D172" s="174">
        <f>D170+D171</f>
        <v>22413674</v>
      </c>
      <c r="E172" s="175">
        <f t="shared" ref="E172:P172" si="71">E170+E171</f>
        <v>22413674</v>
      </c>
      <c r="F172" s="175">
        <f t="shared" si="71"/>
        <v>0</v>
      </c>
      <c r="G172" s="175">
        <f t="shared" si="71"/>
        <v>0</v>
      </c>
      <c r="H172" s="175">
        <f t="shared" si="71"/>
        <v>0</v>
      </c>
      <c r="I172" s="175">
        <f t="shared" si="71"/>
        <v>0</v>
      </c>
      <c r="J172" s="175">
        <f t="shared" si="71"/>
        <v>0</v>
      </c>
      <c r="K172" s="175">
        <f t="shared" si="71"/>
        <v>0</v>
      </c>
      <c r="L172" s="175">
        <f t="shared" si="71"/>
        <v>22413674</v>
      </c>
      <c r="M172" s="175">
        <f t="shared" si="71"/>
        <v>0</v>
      </c>
      <c r="N172" s="175">
        <f t="shared" si="71"/>
        <v>0</v>
      </c>
      <c r="O172" s="175">
        <f t="shared" si="71"/>
        <v>0</v>
      </c>
      <c r="P172" s="175">
        <f t="shared" si="71"/>
        <v>0</v>
      </c>
      <c r="Q172" s="176"/>
      <c r="R172" s="176"/>
      <c r="S172" s="176"/>
      <c r="T172" s="176"/>
      <c r="U172" s="17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6"/>
      <c r="CJ172" s="166"/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6"/>
      <c r="DD172" s="166"/>
      <c r="DE172" s="166"/>
      <c r="DF172" s="166"/>
      <c r="DG172" s="166"/>
      <c r="DH172" s="166"/>
      <c r="DI172" s="166"/>
      <c r="DJ172" s="166"/>
      <c r="DK172" s="166"/>
      <c r="DL172" s="166"/>
      <c r="DM172" s="166"/>
      <c r="DN172" s="166"/>
      <c r="DO172" s="166"/>
      <c r="DP172" s="166"/>
      <c r="DQ172" s="166"/>
      <c r="DR172" s="166"/>
      <c r="DS172" s="166"/>
      <c r="DT172" s="166"/>
      <c r="DU172" s="166"/>
      <c r="DV172" s="166"/>
      <c r="DW172" s="166"/>
      <c r="DX172" s="166"/>
      <c r="DY172" s="166"/>
      <c r="DZ172" s="166"/>
      <c r="EA172" s="166"/>
      <c r="EB172" s="166"/>
      <c r="EC172" s="166"/>
      <c r="ED172" s="166"/>
      <c r="EE172" s="166"/>
      <c r="EF172" s="166"/>
      <c r="EG172" s="166"/>
      <c r="EH172" s="166"/>
      <c r="EI172" s="166"/>
      <c r="EJ172" s="166"/>
      <c r="EK172" s="166"/>
      <c r="EL172" s="166"/>
      <c r="EM172" s="166"/>
      <c r="EN172" s="166"/>
      <c r="EO172" s="166"/>
      <c r="EP172" s="166"/>
      <c r="EQ172" s="166"/>
      <c r="ER172" s="166"/>
      <c r="ES172" s="166"/>
      <c r="ET172" s="166"/>
      <c r="EU172" s="166"/>
      <c r="EV172" s="166"/>
      <c r="EW172" s="166"/>
      <c r="EX172" s="166"/>
      <c r="EY172" s="166"/>
      <c r="EZ172" s="166"/>
      <c r="FA172" s="166"/>
      <c r="FB172" s="166"/>
      <c r="FC172" s="166"/>
      <c r="FD172" s="166"/>
      <c r="FE172" s="166"/>
      <c r="FF172" s="166"/>
      <c r="FG172" s="166"/>
      <c r="FH172" s="166"/>
      <c r="FI172" s="166"/>
      <c r="FJ172" s="166"/>
      <c r="FK172" s="166"/>
      <c r="FL172" s="166"/>
      <c r="FM172" s="166"/>
      <c r="FN172" s="166"/>
      <c r="FO172" s="166"/>
      <c r="FP172" s="166"/>
      <c r="FQ172" s="166"/>
      <c r="FR172" s="166"/>
      <c r="FS172" s="166"/>
      <c r="FT172" s="166"/>
      <c r="FU172" s="166"/>
      <c r="FV172" s="166"/>
      <c r="FW172" s="166"/>
      <c r="FX172" s="166"/>
      <c r="FY172" s="166"/>
      <c r="FZ172" s="166"/>
      <c r="GA172" s="166"/>
      <c r="GB172" s="166"/>
      <c r="GC172" s="166"/>
      <c r="GD172" s="166"/>
      <c r="GE172" s="166"/>
      <c r="GF172" s="166"/>
      <c r="GG172" s="166"/>
      <c r="GH172" s="166"/>
      <c r="GI172" s="166"/>
      <c r="GJ172" s="166"/>
      <c r="GK172" s="166"/>
      <c r="GL172" s="166"/>
      <c r="GM172" s="166"/>
      <c r="GN172" s="166"/>
      <c r="GO172" s="166"/>
      <c r="GP172" s="166"/>
      <c r="GQ172" s="166"/>
      <c r="GR172" s="166"/>
      <c r="GS172" s="166"/>
      <c r="GT172" s="166"/>
      <c r="GU172" s="166"/>
      <c r="GV172" s="166"/>
      <c r="GW172" s="166"/>
      <c r="GX172" s="166"/>
      <c r="GY172" s="166"/>
      <c r="GZ172" s="166"/>
      <c r="HA172" s="166"/>
      <c r="HB172" s="166"/>
      <c r="HC172" s="166"/>
      <c r="HD172" s="166"/>
      <c r="HE172" s="166"/>
      <c r="HF172" s="166"/>
      <c r="HG172" s="166"/>
      <c r="HH172" s="166"/>
      <c r="HI172" s="166"/>
      <c r="HJ172" s="166"/>
      <c r="HK172" s="166"/>
      <c r="HL172" s="166"/>
      <c r="HM172" s="166"/>
      <c r="HN172" s="166"/>
      <c r="HO172" s="166"/>
      <c r="HP172" s="166"/>
      <c r="HQ172" s="166"/>
      <c r="HR172" s="166"/>
      <c r="HS172" s="166"/>
      <c r="HT172" s="166"/>
      <c r="HU172" s="166"/>
      <c r="HV172" s="166"/>
      <c r="HW172" s="166"/>
      <c r="HX172" s="166"/>
      <c r="HY172" s="166"/>
      <c r="HZ172" s="166"/>
      <c r="IA172" s="166"/>
      <c r="IB172" s="166"/>
      <c r="IC172" s="166"/>
      <c r="ID172" s="166"/>
      <c r="IE172" s="166"/>
      <c r="IF172" s="166"/>
      <c r="IG172" s="166"/>
      <c r="IH172" s="166"/>
      <c r="II172" s="166"/>
      <c r="IJ172" s="166"/>
      <c r="IK172" s="166"/>
      <c r="IL172" s="166"/>
      <c r="IM172" s="166"/>
      <c r="IN172" s="166"/>
      <c r="IO172" s="166"/>
      <c r="IP172" s="166"/>
      <c r="IQ172" s="166"/>
      <c r="IR172" s="166"/>
      <c r="IS172" s="166"/>
      <c r="IT172" s="166"/>
      <c r="IU172" s="166"/>
      <c r="IV172" s="166"/>
    </row>
    <row r="173" spans="1:256" hidden="1">
      <c r="A173" s="839" t="s">
        <v>214</v>
      </c>
      <c r="B173" s="842" t="s">
        <v>215</v>
      </c>
      <c r="C173" s="173" t="s">
        <v>0</v>
      </c>
      <c r="D173" s="174">
        <f>E173+M173</f>
        <v>65486972</v>
      </c>
      <c r="E173" s="175">
        <f>F173+I173+J173+K173+L173</f>
        <v>65486972</v>
      </c>
      <c r="F173" s="175">
        <f>G173+H173</f>
        <v>0</v>
      </c>
      <c r="G173" s="175">
        <v>0</v>
      </c>
      <c r="H173" s="175">
        <v>0</v>
      </c>
      <c r="I173" s="175">
        <v>0</v>
      </c>
      <c r="J173" s="175">
        <v>0</v>
      </c>
      <c r="K173" s="175">
        <v>0</v>
      </c>
      <c r="L173" s="175">
        <v>65486972</v>
      </c>
      <c r="M173" s="175">
        <f>N173+P173</f>
        <v>0</v>
      </c>
      <c r="N173" s="175">
        <v>0</v>
      </c>
      <c r="O173" s="175">
        <v>0</v>
      </c>
      <c r="P173" s="175">
        <v>0</v>
      </c>
      <c r="Q173" s="176"/>
      <c r="R173" s="176"/>
      <c r="S173" s="176"/>
      <c r="T173" s="176"/>
      <c r="U173" s="17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6"/>
      <c r="CD173" s="166"/>
      <c r="CE173" s="166"/>
      <c r="CF173" s="166"/>
      <c r="CG173" s="166"/>
      <c r="CH173" s="166"/>
      <c r="CI173" s="166"/>
      <c r="CJ173" s="166"/>
      <c r="CK173" s="166"/>
      <c r="CL173" s="166"/>
      <c r="CM173" s="166"/>
      <c r="CN173" s="166"/>
      <c r="CO173" s="166"/>
      <c r="CP173" s="166"/>
      <c r="CQ173" s="166"/>
      <c r="CR173" s="166"/>
      <c r="CS173" s="166"/>
      <c r="CT173" s="166"/>
      <c r="CU173" s="166"/>
      <c r="CV173" s="166"/>
      <c r="CW173" s="166"/>
      <c r="CX173" s="166"/>
      <c r="CY173" s="166"/>
      <c r="CZ173" s="166"/>
      <c r="DA173" s="166"/>
      <c r="DB173" s="166"/>
      <c r="DC173" s="166"/>
      <c r="DD173" s="166"/>
      <c r="DE173" s="166"/>
      <c r="DF173" s="166"/>
      <c r="DG173" s="166"/>
      <c r="DH173" s="166"/>
      <c r="DI173" s="166"/>
      <c r="DJ173" s="166"/>
      <c r="DK173" s="166"/>
      <c r="DL173" s="166"/>
      <c r="DM173" s="166"/>
      <c r="DN173" s="166"/>
      <c r="DO173" s="166"/>
      <c r="DP173" s="166"/>
      <c r="DQ173" s="166"/>
      <c r="DR173" s="166"/>
      <c r="DS173" s="166"/>
      <c r="DT173" s="166"/>
      <c r="DU173" s="166"/>
      <c r="DV173" s="166"/>
      <c r="DW173" s="166"/>
      <c r="DX173" s="166"/>
      <c r="DY173" s="166"/>
      <c r="DZ173" s="166"/>
      <c r="EA173" s="166"/>
      <c r="EB173" s="166"/>
      <c r="EC173" s="166"/>
      <c r="ED173" s="166"/>
      <c r="EE173" s="166"/>
      <c r="EF173" s="166"/>
      <c r="EG173" s="166"/>
      <c r="EH173" s="166"/>
      <c r="EI173" s="166"/>
      <c r="EJ173" s="166"/>
      <c r="EK173" s="166"/>
      <c r="EL173" s="166"/>
      <c r="EM173" s="166"/>
      <c r="EN173" s="166"/>
      <c r="EO173" s="166"/>
      <c r="EP173" s="166"/>
      <c r="EQ173" s="166"/>
      <c r="ER173" s="166"/>
      <c r="ES173" s="166"/>
      <c r="ET173" s="166"/>
      <c r="EU173" s="166"/>
      <c r="EV173" s="166"/>
      <c r="EW173" s="166"/>
      <c r="EX173" s="166"/>
      <c r="EY173" s="166"/>
      <c r="EZ173" s="166"/>
      <c r="FA173" s="166"/>
      <c r="FB173" s="166"/>
      <c r="FC173" s="166"/>
      <c r="FD173" s="166"/>
      <c r="FE173" s="166"/>
      <c r="FF173" s="166"/>
      <c r="FG173" s="166"/>
      <c r="FH173" s="166"/>
      <c r="FI173" s="166"/>
      <c r="FJ173" s="166"/>
      <c r="FK173" s="166"/>
      <c r="FL173" s="166"/>
      <c r="FM173" s="166"/>
      <c r="FN173" s="166"/>
      <c r="FO173" s="166"/>
      <c r="FP173" s="166"/>
      <c r="FQ173" s="166"/>
      <c r="FR173" s="166"/>
      <c r="FS173" s="166"/>
      <c r="FT173" s="166"/>
      <c r="FU173" s="166"/>
      <c r="FV173" s="166"/>
      <c r="FW173" s="166"/>
      <c r="FX173" s="166"/>
      <c r="FY173" s="166"/>
      <c r="FZ173" s="166"/>
      <c r="GA173" s="166"/>
      <c r="GB173" s="166"/>
      <c r="GC173" s="166"/>
      <c r="GD173" s="166"/>
      <c r="GE173" s="166"/>
      <c r="GF173" s="166"/>
      <c r="GG173" s="166"/>
      <c r="GH173" s="166"/>
      <c r="GI173" s="166"/>
      <c r="GJ173" s="166"/>
      <c r="GK173" s="166"/>
      <c r="GL173" s="166"/>
      <c r="GM173" s="166"/>
      <c r="GN173" s="166"/>
      <c r="GO173" s="166"/>
      <c r="GP173" s="166"/>
      <c r="GQ173" s="166"/>
      <c r="GR173" s="166"/>
      <c r="GS173" s="166"/>
      <c r="GT173" s="166"/>
      <c r="GU173" s="166"/>
      <c r="GV173" s="166"/>
      <c r="GW173" s="166"/>
      <c r="GX173" s="166"/>
      <c r="GY173" s="166"/>
      <c r="GZ173" s="166"/>
      <c r="HA173" s="166"/>
      <c r="HB173" s="166"/>
      <c r="HC173" s="166"/>
      <c r="HD173" s="166"/>
      <c r="HE173" s="166"/>
      <c r="HF173" s="166"/>
      <c r="HG173" s="166"/>
      <c r="HH173" s="166"/>
      <c r="HI173" s="166"/>
      <c r="HJ173" s="166"/>
      <c r="HK173" s="166"/>
      <c r="HL173" s="166"/>
      <c r="HM173" s="166"/>
      <c r="HN173" s="166"/>
      <c r="HO173" s="166"/>
      <c r="HP173" s="166"/>
      <c r="HQ173" s="166"/>
      <c r="HR173" s="166"/>
      <c r="HS173" s="166"/>
      <c r="HT173" s="166"/>
      <c r="HU173" s="166"/>
      <c r="HV173" s="166"/>
      <c r="HW173" s="166"/>
      <c r="HX173" s="166"/>
      <c r="HY173" s="166"/>
      <c r="HZ173" s="166"/>
      <c r="IA173" s="166"/>
      <c r="IB173" s="166"/>
      <c r="IC173" s="166"/>
      <c r="ID173" s="166"/>
      <c r="IE173" s="166"/>
      <c r="IF173" s="166"/>
      <c r="IG173" s="166"/>
      <c r="IH173" s="166"/>
      <c r="II173" s="166"/>
      <c r="IJ173" s="166"/>
      <c r="IK173" s="166"/>
      <c r="IL173" s="166"/>
      <c r="IM173" s="166"/>
      <c r="IN173" s="166"/>
      <c r="IO173" s="166"/>
      <c r="IP173" s="166"/>
      <c r="IQ173" s="166"/>
      <c r="IR173" s="166"/>
      <c r="IS173" s="166"/>
      <c r="IT173" s="166"/>
      <c r="IU173" s="166"/>
      <c r="IV173" s="166"/>
    </row>
    <row r="174" spans="1:256" hidden="1">
      <c r="A174" s="840"/>
      <c r="B174" s="843"/>
      <c r="C174" s="173" t="s">
        <v>1</v>
      </c>
      <c r="D174" s="174">
        <f>E174+M174</f>
        <v>0</v>
      </c>
      <c r="E174" s="175">
        <f>F174+I174+J174+K174+L174</f>
        <v>0</v>
      </c>
      <c r="F174" s="175">
        <f>G174+H174</f>
        <v>0</v>
      </c>
      <c r="G174" s="175"/>
      <c r="H174" s="175"/>
      <c r="I174" s="175"/>
      <c r="J174" s="175"/>
      <c r="K174" s="175"/>
      <c r="L174" s="175"/>
      <c r="M174" s="175">
        <f>N174+P174</f>
        <v>0</v>
      </c>
      <c r="N174" s="175"/>
      <c r="O174" s="175"/>
      <c r="P174" s="175"/>
      <c r="Q174" s="176"/>
      <c r="R174" s="176"/>
      <c r="S174" s="176"/>
      <c r="T174" s="176"/>
      <c r="U174" s="17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6"/>
      <c r="CD174" s="166"/>
      <c r="CE174" s="166"/>
      <c r="CF174" s="166"/>
      <c r="CG174" s="166"/>
      <c r="CH174" s="166"/>
      <c r="CI174" s="166"/>
      <c r="CJ174" s="166"/>
      <c r="CK174" s="166"/>
      <c r="CL174" s="166"/>
      <c r="CM174" s="166"/>
      <c r="CN174" s="166"/>
      <c r="CO174" s="166"/>
      <c r="CP174" s="166"/>
      <c r="CQ174" s="166"/>
      <c r="CR174" s="166"/>
      <c r="CS174" s="166"/>
      <c r="CT174" s="166"/>
      <c r="CU174" s="166"/>
      <c r="CV174" s="166"/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6"/>
      <c r="DP174" s="166"/>
      <c r="DQ174" s="166"/>
      <c r="DR174" s="166"/>
      <c r="DS174" s="166"/>
      <c r="DT174" s="166"/>
      <c r="DU174" s="166"/>
      <c r="DV174" s="166"/>
      <c r="DW174" s="166"/>
      <c r="DX174" s="166"/>
      <c r="DY174" s="166"/>
      <c r="DZ174" s="166"/>
      <c r="EA174" s="166"/>
      <c r="EB174" s="166"/>
      <c r="EC174" s="166"/>
      <c r="ED174" s="166"/>
      <c r="EE174" s="166"/>
      <c r="EF174" s="166"/>
      <c r="EG174" s="166"/>
      <c r="EH174" s="166"/>
      <c r="EI174" s="166"/>
      <c r="EJ174" s="166"/>
      <c r="EK174" s="166"/>
      <c r="EL174" s="166"/>
      <c r="EM174" s="166"/>
      <c r="EN174" s="166"/>
      <c r="EO174" s="166"/>
      <c r="EP174" s="166"/>
      <c r="EQ174" s="166"/>
      <c r="ER174" s="166"/>
      <c r="ES174" s="166"/>
      <c r="ET174" s="166"/>
      <c r="EU174" s="166"/>
      <c r="EV174" s="166"/>
      <c r="EW174" s="166"/>
      <c r="EX174" s="166"/>
      <c r="EY174" s="166"/>
      <c r="EZ174" s="166"/>
      <c r="FA174" s="166"/>
      <c r="FB174" s="166"/>
      <c r="FC174" s="166"/>
      <c r="FD174" s="166"/>
      <c r="FE174" s="166"/>
      <c r="FF174" s="166"/>
      <c r="FG174" s="166"/>
      <c r="FH174" s="166"/>
      <c r="FI174" s="166"/>
      <c r="FJ174" s="166"/>
      <c r="FK174" s="166"/>
      <c r="FL174" s="166"/>
      <c r="FM174" s="166"/>
      <c r="FN174" s="166"/>
      <c r="FO174" s="166"/>
      <c r="FP174" s="166"/>
      <c r="FQ174" s="166"/>
      <c r="FR174" s="166"/>
      <c r="FS174" s="166"/>
      <c r="FT174" s="166"/>
      <c r="FU174" s="166"/>
      <c r="FV174" s="166"/>
      <c r="FW174" s="166"/>
      <c r="FX174" s="166"/>
      <c r="FY174" s="166"/>
      <c r="FZ174" s="166"/>
      <c r="GA174" s="166"/>
      <c r="GB174" s="166"/>
      <c r="GC174" s="166"/>
      <c r="GD174" s="166"/>
      <c r="GE174" s="166"/>
      <c r="GF174" s="166"/>
      <c r="GG174" s="166"/>
      <c r="GH174" s="166"/>
      <c r="GI174" s="166"/>
      <c r="GJ174" s="166"/>
      <c r="GK174" s="166"/>
      <c r="GL174" s="166"/>
      <c r="GM174" s="166"/>
      <c r="GN174" s="166"/>
      <c r="GO174" s="166"/>
      <c r="GP174" s="166"/>
      <c r="GQ174" s="166"/>
      <c r="GR174" s="166"/>
      <c r="GS174" s="166"/>
      <c r="GT174" s="166"/>
      <c r="GU174" s="166"/>
      <c r="GV174" s="166"/>
      <c r="GW174" s="166"/>
      <c r="GX174" s="166"/>
      <c r="GY174" s="166"/>
      <c r="GZ174" s="166"/>
      <c r="HA174" s="166"/>
      <c r="HB174" s="166"/>
      <c r="HC174" s="166"/>
      <c r="HD174" s="166"/>
      <c r="HE174" s="166"/>
      <c r="HF174" s="166"/>
      <c r="HG174" s="166"/>
      <c r="HH174" s="166"/>
      <c r="HI174" s="166"/>
      <c r="HJ174" s="166"/>
      <c r="HK174" s="166"/>
      <c r="HL174" s="166"/>
      <c r="HM174" s="166"/>
      <c r="HN174" s="166"/>
      <c r="HO174" s="166"/>
      <c r="HP174" s="166"/>
      <c r="HQ174" s="166"/>
      <c r="HR174" s="166"/>
      <c r="HS174" s="166"/>
      <c r="HT174" s="166"/>
      <c r="HU174" s="166"/>
      <c r="HV174" s="166"/>
      <c r="HW174" s="166"/>
      <c r="HX174" s="166"/>
      <c r="HY174" s="166"/>
      <c r="HZ174" s="166"/>
      <c r="IA174" s="166"/>
      <c r="IB174" s="166"/>
      <c r="IC174" s="166"/>
      <c r="ID174" s="166"/>
      <c r="IE174" s="166"/>
      <c r="IF174" s="166"/>
      <c r="IG174" s="166"/>
      <c r="IH174" s="166"/>
      <c r="II174" s="166"/>
      <c r="IJ174" s="166"/>
      <c r="IK174" s="166"/>
      <c r="IL174" s="166"/>
      <c r="IM174" s="166"/>
      <c r="IN174" s="166"/>
      <c r="IO174" s="166"/>
      <c r="IP174" s="166"/>
      <c r="IQ174" s="166"/>
      <c r="IR174" s="166"/>
      <c r="IS174" s="166"/>
      <c r="IT174" s="166"/>
      <c r="IU174" s="166"/>
      <c r="IV174" s="166"/>
    </row>
    <row r="175" spans="1:256" hidden="1">
      <c r="A175" s="841"/>
      <c r="B175" s="844"/>
      <c r="C175" s="173" t="s">
        <v>2</v>
      </c>
      <c r="D175" s="174">
        <f>D173+D174</f>
        <v>65486972</v>
      </c>
      <c r="E175" s="175">
        <f t="shared" ref="E175:P175" si="72">E173+E174</f>
        <v>65486972</v>
      </c>
      <c r="F175" s="175">
        <f t="shared" si="72"/>
        <v>0</v>
      </c>
      <c r="G175" s="175">
        <f t="shared" si="72"/>
        <v>0</v>
      </c>
      <c r="H175" s="175">
        <f t="shared" si="72"/>
        <v>0</v>
      </c>
      <c r="I175" s="175">
        <f t="shared" si="72"/>
        <v>0</v>
      </c>
      <c r="J175" s="175">
        <f t="shared" si="72"/>
        <v>0</v>
      </c>
      <c r="K175" s="175">
        <f t="shared" si="72"/>
        <v>0</v>
      </c>
      <c r="L175" s="175">
        <f t="shared" si="72"/>
        <v>65486972</v>
      </c>
      <c r="M175" s="175">
        <f t="shared" si="72"/>
        <v>0</v>
      </c>
      <c r="N175" s="175">
        <f t="shared" si="72"/>
        <v>0</v>
      </c>
      <c r="O175" s="175">
        <f t="shared" si="72"/>
        <v>0</v>
      </c>
      <c r="P175" s="175">
        <f t="shared" si="72"/>
        <v>0</v>
      </c>
      <c r="Q175" s="176"/>
      <c r="R175" s="176"/>
      <c r="S175" s="176"/>
      <c r="T175" s="176"/>
      <c r="U175" s="17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6"/>
      <c r="CD175" s="166"/>
      <c r="CE175" s="166"/>
      <c r="CF175" s="166"/>
      <c r="CG175" s="166"/>
      <c r="CH175" s="166"/>
      <c r="CI175" s="166"/>
      <c r="CJ175" s="166"/>
      <c r="CK175" s="166"/>
      <c r="CL175" s="166"/>
      <c r="CM175" s="166"/>
      <c r="CN175" s="166"/>
      <c r="CO175" s="166"/>
      <c r="CP175" s="166"/>
      <c r="CQ175" s="166"/>
      <c r="CR175" s="166"/>
      <c r="CS175" s="166"/>
      <c r="CT175" s="166"/>
      <c r="CU175" s="166"/>
      <c r="CV175" s="166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66"/>
      <c r="DU175" s="166"/>
      <c r="DV175" s="166"/>
      <c r="DW175" s="166"/>
      <c r="DX175" s="166"/>
      <c r="DY175" s="166"/>
      <c r="DZ175" s="166"/>
      <c r="EA175" s="166"/>
      <c r="EB175" s="166"/>
      <c r="EC175" s="166"/>
      <c r="ED175" s="166"/>
      <c r="EE175" s="166"/>
      <c r="EF175" s="166"/>
      <c r="EG175" s="166"/>
      <c r="EH175" s="166"/>
      <c r="EI175" s="166"/>
      <c r="EJ175" s="166"/>
      <c r="EK175" s="166"/>
      <c r="EL175" s="166"/>
      <c r="EM175" s="166"/>
      <c r="EN175" s="166"/>
      <c r="EO175" s="166"/>
      <c r="EP175" s="166"/>
      <c r="EQ175" s="166"/>
      <c r="ER175" s="166"/>
      <c r="ES175" s="166"/>
      <c r="ET175" s="166"/>
      <c r="EU175" s="166"/>
      <c r="EV175" s="166"/>
      <c r="EW175" s="166"/>
      <c r="EX175" s="166"/>
      <c r="EY175" s="166"/>
      <c r="EZ175" s="166"/>
      <c r="FA175" s="166"/>
      <c r="FB175" s="166"/>
      <c r="FC175" s="166"/>
      <c r="FD175" s="166"/>
      <c r="FE175" s="166"/>
      <c r="FF175" s="166"/>
      <c r="FG175" s="166"/>
      <c r="FH175" s="166"/>
      <c r="FI175" s="166"/>
      <c r="FJ175" s="166"/>
      <c r="FK175" s="166"/>
      <c r="FL175" s="166"/>
      <c r="FM175" s="166"/>
      <c r="FN175" s="166"/>
      <c r="FO175" s="166"/>
      <c r="FP175" s="166"/>
      <c r="FQ175" s="166"/>
      <c r="FR175" s="166"/>
      <c r="FS175" s="166"/>
      <c r="FT175" s="166"/>
      <c r="FU175" s="166"/>
      <c r="FV175" s="166"/>
      <c r="FW175" s="166"/>
      <c r="FX175" s="166"/>
      <c r="FY175" s="166"/>
      <c r="FZ175" s="166"/>
      <c r="GA175" s="166"/>
      <c r="GB175" s="166"/>
      <c r="GC175" s="166"/>
      <c r="GD175" s="166"/>
      <c r="GE175" s="166"/>
      <c r="GF175" s="166"/>
      <c r="GG175" s="166"/>
      <c r="GH175" s="166"/>
      <c r="GI175" s="166"/>
      <c r="GJ175" s="166"/>
      <c r="GK175" s="166"/>
      <c r="GL175" s="166"/>
      <c r="GM175" s="166"/>
      <c r="GN175" s="166"/>
      <c r="GO175" s="166"/>
      <c r="GP175" s="166"/>
      <c r="GQ175" s="166"/>
      <c r="GR175" s="166"/>
      <c r="GS175" s="166"/>
      <c r="GT175" s="166"/>
      <c r="GU175" s="166"/>
      <c r="GV175" s="166"/>
      <c r="GW175" s="166"/>
      <c r="GX175" s="166"/>
      <c r="GY175" s="166"/>
      <c r="GZ175" s="166"/>
      <c r="HA175" s="166"/>
      <c r="HB175" s="166"/>
      <c r="HC175" s="166"/>
      <c r="HD175" s="166"/>
      <c r="HE175" s="166"/>
      <c r="HF175" s="166"/>
      <c r="HG175" s="166"/>
      <c r="HH175" s="166"/>
      <c r="HI175" s="166"/>
      <c r="HJ175" s="166"/>
      <c r="HK175" s="166"/>
      <c r="HL175" s="166"/>
      <c r="HM175" s="166"/>
      <c r="HN175" s="166"/>
      <c r="HO175" s="166"/>
      <c r="HP175" s="166"/>
      <c r="HQ175" s="166"/>
      <c r="HR175" s="166"/>
      <c r="HS175" s="166"/>
      <c r="HT175" s="166"/>
      <c r="HU175" s="166"/>
      <c r="HV175" s="166"/>
      <c r="HW175" s="166"/>
      <c r="HX175" s="166"/>
      <c r="HY175" s="166"/>
      <c r="HZ175" s="166"/>
      <c r="IA175" s="166"/>
      <c r="IB175" s="166"/>
      <c r="IC175" s="166"/>
      <c r="ID175" s="166"/>
      <c r="IE175" s="166"/>
      <c r="IF175" s="166"/>
      <c r="IG175" s="166"/>
      <c r="IH175" s="166"/>
      <c r="II175" s="166"/>
      <c r="IJ175" s="166"/>
      <c r="IK175" s="166"/>
      <c r="IL175" s="166"/>
      <c r="IM175" s="166"/>
      <c r="IN175" s="166"/>
      <c r="IO175" s="166"/>
      <c r="IP175" s="166"/>
      <c r="IQ175" s="166"/>
      <c r="IR175" s="166"/>
      <c r="IS175" s="166"/>
      <c r="IT175" s="166"/>
      <c r="IU175" s="166"/>
      <c r="IV175" s="166"/>
    </row>
    <row r="176" spans="1:256" ht="15" hidden="1">
      <c r="A176" s="851" t="s">
        <v>57</v>
      </c>
      <c r="B176" s="854" t="s">
        <v>58</v>
      </c>
      <c r="C176" s="177" t="s">
        <v>0</v>
      </c>
      <c r="D176" s="178">
        <f>D179</f>
        <v>52854121</v>
      </c>
      <c r="E176" s="179">
        <f t="shared" ref="E176:P177" si="73">E179</f>
        <v>40854121</v>
      </c>
      <c r="F176" s="179">
        <f t="shared" si="73"/>
        <v>40854121</v>
      </c>
      <c r="G176" s="179">
        <f t="shared" si="73"/>
        <v>0</v>
      </c>
      <c r="H176" s="179">
        <f t="shared" si="73"/>
        <v>40854121</v>
      </c>
      <c r="I176" s="179">
        <f t="shared" si="73"/>
        <v>0</v>
      </c>
      <c r="J176" s="179">
        <f t="shared" si="73"/>
        <v>0</v>
      </c>
      <c r="K176" s="179">
        <f t="shared" si="73"/>
        <v>0</v>
      </c>
      <c r="L176" s="179">
        <f t="shared" si="73"/>
        <v>0</v>
      </c>
      <c r="M176" s="179">
        <f t="shared" si="73"/>
        <v>12000000</v>
      </c>
      <c r="N176" s="179">
        <f t="shared" si="73"/>
        <v>12000000</v>
      </c>
      <c r="O176" s="179">
        <f t="shared" si="73"/>
        <v>0</v>
      </c>
      <c r="P176" s="179">
        <f t="shared" si="73"/>
        <v>0</v>
      </c>
      <c r="Q176" s="191"/>
      <c r="R176" s="191"/>
      <c r="S176" s="191"/>
      <c r="T176" s="191"/>
      <c r="U176" s="191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  <c r="EG176" s="192"/>
      <c r="EH176" s="192"/>
      <c r="EI176" s="192"/>
      <c r="EJ176" s="192"/>
      <c r="EK176" s="192"/>
      <c r="EL176" s="192"/>
      <c r="EM176" s="192"/>
      <c r="EN176" s="192"/>
      <c r="EO176" s="192"/>
      <c r="EP176" s="192"/>
      <c r="EQ176" s="192"/>
      <c r="ER176" s="192"/>
      <c r="ES176" s="192"/>
      <c r="ET176" s="192"/>
      <c r="EU176" s="192"/>
      <c r="EV176" s="192"/>
      <c r="EW176" s="192"/>
      <c r="EX176" s="192"/>
      <c r="EY176" s="192"/>
      <c r="EZ176" s="192"/>
      <c r="FA176" s="192"/>
      <c r="FB176" s="192"/>
      <c r="FC176" s="192"/>
      <c r="FD176" s="192"/>
      <c r="FE176" s="192"/>
      <c r="FF176" s="192"/>
      <c r="FG176" s="192"/>
      <c r="FH176" s="192"/>
      <c r="FI176" s="192"/>
      <c r="FJ176" s="192"/>
      <c r="FK176" s="192"/>
      <c r="FL176" s="192"/>
      <c r="FM176" s="192"/>
      <c r="FN176" s="192"/>
      <c r="FO176" s="192"/>
      <c r="FP176" s="192"/>
      <c r="FQ176" s="192"/>
      <c r="FR176" s="192"/>
      <c r="FS176" s="192"/>
      <c r="FT176" s="192"/>
      <c r="FU176" s="192"/>
      <c r="FV176" s="192"/>
      <c r="FW176" s="192"/>
      <c r="FX176" s="192"/>
      <c r="FY176" s="192"/>
      <c r="FZ176" s="192"/>
      <c r="GA176" s="192"/>
      <c r="GB176" s="192"/>
      <c r="GC176" s="192"/>
      <c r="GD176" s="192"/>
      <c r="GE176" s="192"/>
      <c r="GF176" s="192"/>
      <c r="GG176" s="192"/>
      <c r="GH176" s="192"/>
      <c r="GI176" s="192"/>
      <c r="GJ176" s="192"/>
      <c r="GK176" s="192"/>
      <c r="GL176" s="192"/>
      <c r="GM176" s="192"/>
      <c r="GN176" s="192"/>
      <c r="GO176" s="192"/>
      <c r="GP176" s="192"/>
      <c r="GQ176" s="192"/>
      <c r="GR176" s="192"/>
      <c r="GS176" s="192"/>
      <c r="GT176" s="192"/>
      <c r="GU176" s="192"/>
      <c r="GV176" s="192"/>
      <c r="GW176" s="192"/>
      <c r="GX176" s="192"/>
      <c r="GY176" s="192"/>
      <c r="GZ176" s="192"/>
      <c r="HA176" s="192"/>
      <c r="HB176" s="192"/>
      <c r="HC176" s="192"/>
      <c r="HD176" s="192"/>
      <c r="HE176" s="192"/>
      <c r="HF176" s="192"/>
      <c r="HG176" s="192"/>
      <c r="HH176" s="192"/>
      <c r="HI176" s="192"/>
      <c r="HJ176" s="192"/>
      <c r="HK176" s="192"/>
      <c r="HL176" s="192"/>
      <c r="HM176" s="192"/>
      <c r="HN176" s="192"/>
      <c r="HO176" s="192"/>
      <c r="HP176" s="192"/>
      <c r="HQ176" s="192"/>
      <c r="HR176" s="192"/>
      <c r="HS176" s="192"/>
      <c r="HT176" s="192"/>
      <c r="HU176" s="192"/>
      <c r="HV176" s="192"/>
      <c r="HW176" s="192"/>
      <c r="HX176" s="192"/>
      <c r="HY176" s="192"/>
      <c r="HZ176" s="192"/>
      <c r="IA176" s="192"/>
      <c r="IB176" s="192"/>
      <c r="IC176" s="192"/>
      <c r="ID176" s="192"/>
      <c r="IE176" s="192"/>
      <c r="IF176" s="192"/>
      <c r="IG176" s="192"/>
      <c r="IH176" s="192"/>
      <c r="II176" s="192"/>
      <c r="IJ176" s="192"/>
      <c r="IK176" s="192"/>
      <c r="IL176" s="192"/>
      <c r="IM176" s="192"/>
      <c r="IN176" s="192"/>
      <c r="IO176" s="192"/>
      <c r="IP176" s="192"/>
      <c r="IQ176" s="192"/>
      <c r="IR176" s="192"/>
      <c r="IS176" s="192"/>
      <c r="IT176" s="192"/>
      <c r="IU176" s="192"/>
      <c r="IV176" s="192"/>
    </row>
    <row r="177" spans="1:256" ht="15" hidden="1">
      <c r="A177" s="852"/>
      <c r="B177" s="855"/>
      <c r="C177" s="177" t="s">
        <v>1</v>
      </c>
      <c r="D177" s="178">
        <f>D180</f>
        <v>0</v>
      </c>
      <c r="E177" s="179">
        <f t="shared" si="73"/>
        <v>0</v>
      </c>
      <c r="F177" s="179">
        <f t="shared" si="73"/>
        <v>0</v>
      </c>
      <c r="G177" s="179">
        <f t="shared" si="73"/>
        <v>0</v>
      </c>
      <c r="H177" s="179">
        <f t="shared" si="73"/>
        <v>0</v>
      </c>
      <c r="I177" s="179">
        <f t="shared" si="73"/>
        <v>0</v>
      </c>
      <c r="J177" s="179">
        <f t="shared" si="73"/>
        <v>0</v>
      </c>
      <c r="K177" s="179">
        <f t="shared" si="73"/>
        <v>0</v>
      </c>
      <c r="L177" s="179">
        <f t="shared" si="73"/>
        <v>0</v>
      </c>
      <c r="M177" s="179">
        <f t="shared" si="73"/>
        <v>0</v>
      </c>
      <c r="N177" s="179">
        <f t="shared" si="73"/>
        <v>0</v>
      </c>
      <c r="O177" s="179">
        <f t="shared" si="73"/>
        <v>0</v>
      </c>
      <c r="P177" s="179">
        <f t="shared" si="73"/>
        <v>0</v>
      </c>
      <c r="Q177" s="191"/>
      <c r="R177" s="191"/>
      <c r="S177" s="191"/>
      <c r="T177" s="191"/>
      <c r="U177" s="191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  <c r="EG177" s="192"/>
      <c r="EH177" s="192"/>
      <c r="EI177" s="192"/>
      <c r="EJ177" s="192"/>
      <c r="EK177" s="192"/>
      <c r="EL177" s="192"/>
      <c r="EM177" s="192"/>
      <c r="EN177" s="192"/>
      <c r="EO177" s="192"/>
      <c r="EP177" s="192"/>
      <c r="EQ177" s="192"/>
      <c r="ER177" s="192"/>
      <c r="ES177" s="192"/>
      <c r="ET177" s="192"/>
      <c r="EU177" s="192"/>
      <c r="EV177" s="192"/>
      <c r="EW177" s="192"/>
      <c r="EX177" s="192"/>
      <c r="EY177" s="192"/>
      <c r="EZ177" s="192"/>
      <c r="FA177" s="192"/>
      <c r="FB177" s="192"/>
      <c r="FC177" s="192"/>
      <c r="FD177" s="192"/>
      <c r="FE177" s="192"/>
      <c r="FF177" s="192"/>
      <c r="FG177" s="192"/>
      <c r="FH177" s="192"/>
      <c r="FI177" s="192"/>
      <c r="FJ177" s="192"/>
      <c r="FK177" s="192"/>
      <c r="FL177" s="192"/>
      <c r="FM177" s="192"/>
      <c r="FN177" s="192"/>
      <c r="FO177" s="192"/>
      <c r="FP177" s="192"/>
      <c r="FQ177" s="192"/>
      <c r="FR177" s="192"/>
      <c r="FS177" s="192"/>
      <c r="FT177" s="192"/>
      <c r="FU177" s="192"/>
      <c r="FV177" s="192"/>
      <c r="FW177" s="192"/>
      <c r="FX177" s="192"/>
      <c r="FY177" s="192"/>
      <c r="FZ177" s="192"/>
      <c r="GA177" s="192"/>
      <c r="GB177" s="192"/>
      <c r="GC177" s="192"/>
      <c r="GD177" s="192"/>
      <c r="GE177" s="192"/>
      <c r="GF177" s="192"/>
      <c r="GG177" s="192"/>
      <c r="GH177" s="192"/>
      <c r="GI177" s="192"/>
      <c r="GJ177" s="192"/>
      <c r="GK177" s="192"/>
      <c r="GL177" s="192"/>
      <c r="GM177" s="192"/>
      <c r="GN177" s="192"/>
      <c r="GO177" s="192"/>
      <c r="GP177" s="192"/>
      <c r="GQ177" s="192"/>
      <c r="GR177" s="192"/>
      <c r="GS177" s="192"/>
      <c r="GT177" s="192"/>
      <c r="GU177" s="192"/>
      <c r="GV177" s="192"/>
      <c r="GW177" s="192"/>
      <c r="GX177" s="192"/>
      <c r="GY177" s="192"/>
      <c r="GZ177" s="192"/>
      <c r="HA177" s="192"/>
      <c r="HB177" s="192"/>
      <c r="HC177" s="192"/>
      <c r="HD177" s="192"/>
      <c r="HE177" s="192"/>
      <c r="HF177" s="192"/>
      <c r="HG177" s="192"/>
      <c r="HH177" s="192"/>
      <c r="HI177" s="192"/>
      <c r="HJ177" s="192"/>
      <c r="HK177" s="192"/>
      <c r="HL177" s="192"/>
      <c r="HM177" s="192"/>
      <c r="HN177" s="192"/>
      <c r="HO177" s="192"/>
      <c r="HP177" s="192"/>
      <c r="HQ177" s="192"/>
      <c r="HR177" s="192"/>
      <c r="HS177" s="192"/>
      <c r="HT177" s="192"/>
      <c r="HU177" s="192"/>
      <c r="HV177" s="192"/>
      <c r="HW177" s="192"/>
      <c r="HX177" s="192"/>
      <c r="HY177" s="192"/>
      <c r="HZ177" s="192"/>
      <c r="IA177" s="192"/>
      <c r="IB177" s="192"/>
      <c r="IC177" s="192"/>
      <c r="ID177" s="192"/>
      <c r="IE177" s="192"/>
      <c r="IF177" s="192"/>
      <c r="IG177" s="192"/>
      <c r="IH177" s="192"/>
      <c r="II177" s="192"/>
      <c r="IJ177" s="192"/>
      <c r="IK177" s="192"/>
      <c r="IL177" s="192"/>
      <c r="IM177" s="192"/>
      <c r="IN177" s="192"/>
      <c r="IO177" s="192"/>
      <c r="IP177" s="192"/>
      <c r="IQ177" s="192"/>
      <c r="IR177" s="192"/>
      <c r="IS177" s="192"/>
      <c r="IT177" s="192"/>
      <c r="IU177" s="192"/>
      <c r="IV177" s="192"/>
    </row>
    <row r="178" spans="1:256" ht="15" hidden="1">
      <c r="A178" s="853"/>
      <c r="B178" s="856"/>
      <c r="C178" s="177" t="s">
        <v>2</v>
      </c>
      <c r="D178" s="178">
        <f>D176+D177</f>
        <v>52854121</v>
      </c>
      <c r="E178" s="179">
        <f t="shared" ref="E178:P178" si="74">E176+E177</f>
        <v>40854121</v>
      </c>
      <c r="F178" s="179">
        <f t="shared" si="74"/>
        <v>40854121</v>
      </c>
      <c r="G178" s="179">
        <f t="shared" si="74"/>
        <v>0</v>
      </c>
      <c r="H178" s="179">
        <f t="shared" si="74"/>
        <v>40854121</v>
      </c>
      <c r="I178" s="179">
        <f t="shared" si="74"/>
        <v>0</v>
      </c>
      <c r="J178" s="179">
        <f t="shared" si="74"/>
        <v>0</v>
      </c>
      <c r="K178" s="179">
        <f t="shared" si="74"/>
        <v>0</v>
      </c>
      <c r="L178" s="179">
        <f t="shared" si="74"/>
        <v>0</v>
      </c>
      <c r="M178" s="179">
        <f t="shared" si="74"/>
        <v>12000000</v>
      </c>
      <c r="N178" s="179">
        <f t="shared" si="74"/>
        <v>12000000</v>
      </c>
      <c r="O178" s="179">
        <f t="shared" si="74"/>
        <v>0</v>
      </c>
      <c r="P178" s="179">
        <f t="shared" si="74"/>
        <v>0</v>
      </c>
      <c r="Q178" s="191"/>
      <c r="R178" s="191"/>
      <c r="S178" s="191"/>
      <c r="T178" s="191"/>
      <c r="U178" s="191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2"/>
      <c r="EY178" s="192"/>
      <c r="EZ178" s="192"/>
      <c r="FA178" s="192"/>
      <c r="FB178" s="192"/>
      <c r="FC178" s="192"/>
      <c r="FD178" s="192"/>
      <c r="FE178" s="192"/>
      <c r="FF178" s="192"/>
      <c r="FG178" s="192"/>
      <c r="FH178" s="192"/>
      <c r="FI178" s="192"/>
      <c r="FJ178" s="192"/>
      <c r="FK178" s="192"/>
      <c r="FL178" s="192"/>
      <c r="FM178" s="192"/>
      <c r="FN178" s="192"/>
      <c r="FO178" s="192"/>
      <c r="FP178" s="192"/>
      <c r="FQ178" s="192"/>
      <c r="FR178" s="192"/>
      <c r="FS178" s="192"/>
      <c r="FT178" s="192"/>
      <c r="FU178" s="192"/>
      <c r="FV178" s="192"/>
      <c r="FW178" s="192"/>
      <c r="FX178" s="192"/>
      <c r="FY178" s="192"/>
      <c r="FZ178" s="192"/>
      <c r="GA178" s="192"/>
      <c r="GB178" s="192"/>
      <c r="GC178" s="192"/>
      <c r="GD178" s="192"/>
      <c r="GE178" s="192"/>
      <c r="GF178" s="192"/>
      <c r="GG178" s="192"/>
      <c r="GH178" s="192"/>
      <c r="GI178" s="192"/>
      <c r="GJ178" s="192"/>
      <c r="GK178" s="192"/>
      <c r="GL178" s="192"/>
      <c r="GM178" s="192"/>
      <c r="GN178" s="192"/>
      <c r="GO178" s="192"/>
      <c r="GP178" s="192"/>
      <c r="GQ178" s="192"/>
      <c r="GR178" s="192"/>
      <c r="GS178" s="192"/>
      <c r="GT178" s="192"/>
      <c r="GU178" s="192"/>
      <c r="GV178" s="192"/>
      <c r="GW178" s="192"/>
      <c r="GX178" s="192"/>
      <c r="GY178" s="192"/>
      <c r="GZ178" s="192"/>
      <c r="HA178" s="192"/>
      <c r="HB178" s="192"/>
      <c r="HC178" s="192"/>
      <c r="HD178" s="192"/>
      <c r="HE178" s="192"/>
      <c r="HF178" s="192"/>
      <c r="HG178" s="192"/>
      <c r="HH178" s="192"/>
      <c r="HI178" s="192"/>
      <c r="HJ178" s="192"/>
      <c r="HK178" s="192"/>
      <c r="HL178" s="192"/>
      <c r="HM178" s="192"/>
      <c r="HN178" s="192"/>
      <c r="HO178" s="192"/>
      <c r="HP178" s="192"/>
      <c r="HQ178" s="192"/>
      <c r="HR178" s="192"/>
      <c r="HS178" s="192"/>
      <c r="HT178" s="192"/>
      <c r="HU178" s="192"/>
      <c r="HV178" s="192"/>
      <c r="HW178" s="192"/>
      <c r="HX178" s="192"/>
      <c r="HY178" s="192"/>
      <c r="HZ178" s="192"/>
      <c r="IA178" s="192"/>
      <c r="IB178" s="192"/>
      <c r="IC178" s="192"/>
      <c r="ID178" s="192"/>
      <c r="IE178" s="192"/>
      <c r="IF178" s="192"/>
      <c r="IG178" s="192"/>
      <c r="IH178" s="192"/>
      <c r="II178" s="192"/>
      <c r="IJ178" s="192"/>
      <c r="IK178" s="192"/>
      <c r="IL178" s="192"/>
      <c r="IM178" s="192"/>
      <c r="IN178" s="192"/>
      <c r="IO178" s="192"/>
      <c r="IP178" s="192"/>
      <c r="IQ178" s="192"/>
      <c r="IR178" s="192"/>
      <c r="IS178" s="192"/>
      <c r="IT178" s="192"/>
      <c r="IU178" s="192"/>
      <c r="IV178" s="192"/>
    </row>
    <row r="179" spans="1:256" hidden="1">
      <c r="A179" s="839" t="s">
        <v>216</v>
      </c>
      <c r="B179" s="842" t="s">
        <v>217</v>
      </c>
      <c r="C179" s="182" t="s">
        <v>0</v>
      </c>
      <c r="D179" s="183">
        <f>E179+M179</f>
        <v>52854121</v>
      </c>
      <c r="E179" s="184">
        <f>F179+I179+J179+K179+L179</f>
        <v>40854121</v>
      </c>
      <c r="F179" s="184">
        <f>G179+H179</f>
        <v>40854121</v>
      </c>
      <c r="G179" s="184">
        <v>0</v>
      </c>
      <c r="H179" s="184">
        <v>40854121</v>
      </c>
      <c r="I179" s="184">
        <v>0</v>
      </c>
      <c r="J179" s="184">
        <v>0</v>
      </c>
      <c r="K179" s="184">
        <v>0</v>
      </c>
      <c r="L179" s="184">
        <v>0</v>
      </c>
      <c r="M179" s="184">
        <f>N179+P179</f>
        <v>12000000</v>
      </c>
      <c r="N179" s="184">
        <v>12000000</v>
      </c>
      <c r="O179" s="184">
        <v>0</v>
      </c>
      <c r="P179" s="184">
        <v>0</v>
      </c>
      <c r="Q179" s="185"/>
      <c r="R179" s="185"/>
      <c r="S179" s="185"/>
      <c r="T179" s="185"/>
      <c r="U179" s="185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6"/>
      <c r="CQ179" s="186"/>
      <c r="CR179" s="186"/>
      <c r="CS179" s="186"/>
      <c r="CT179" s="186"/>
      <c r="CU179" s="186"/>
      <c r="CV179" s="186"/>
      <c r="CW179" s="186"/>
      <c r="CX179" s="186"/>
      <c r="CY179" s="186"/>
      <c r="CZ179" s="186"/>
      <c r="DA179" s="186"/>
      <c r="DB179" s="186"/>
      <c r="DC179" s="186"/>
      <c r="DD179" s="186"/>
      <c r="DE179" s="186"/>
      <c r="DF179" s="186"/>
      <c r="DG179" s="186"/>
      <c r="DH179" s="186"/>
      <c r="DI179" s="186"/>
      <c r="DJ179" s="186"/>
      <c r="DK179" s="186"/>
      <c r="DL179" s="186"/>
      <c r="DM179" s="186"/>
      <c r="DN179" s="186"/>
      <c r="DO179" s="186"/>
      <c r="DP179" s="186"/>
      <c r="DQ179" s="186"/>
      <c r="DR179" s="186"/>
      <c r="DS179" s="186"/>
      <c r="DT179" s="186"/>
      <c r="DU179" s="186"/>
      <c r="DV179" s="186"/>
      <c r="DW179" s="186"/>
      <c r="DX179" s="186"/>
      <c r="DY179" s="186"/>
      <c r="DZ179" s="186"/>
      <c r="EA179" s="186"/>
      <c r="EB179" s="186"/>
      <c r="EC179" s="186"/>
      <c r="ED179" s="186"/>
      <c r="EE179" s="186"/>
      <c r="EF179" s="186"/>
      <c r="EG179" s="186"/>
      <c r="EH179" s="186"/>
      <c r="EI179" s="186"/>
      <c r="EJ179" s="186"/>
      <c r="EK179" s="186"/>
      <c r="EL179" s="186"/>
      <c r="EM179" s="186"/>
      <c r="EN179" s="186"/>
      <c r="EO179" s="186"/>
      <c r="EP179" s="186"/>
      <c r="EQ179" s="186"/>
      <c r="ER179" s="186"/>
      <c r="ES179" s="186"/>
      <c r="ET179" s="186"/>
      <c r="EU179" s="186"/>
      <c r="EV179" s="186"/>
      <c r="EW179" s="186"/>
      <c r="EX179" s="186"/>
      <c r="EY179" s="186"/>
      <c r="EZ179" s="186"/>
      <c r="FA179" s="186"/>
      <c r="FB179" s="186"/>
      <c r="FC179" s="186"/>
      <c r="FD179" s="186"/>
      <c r="FE179" s="186"/>
      <c r="FF179" s="186"/>
      <c r="FG179" s="186"/>
      <c r="FH179" s="186"/>
      <c r="FI179" s="186"/>
      <c r="FJ179" s="186"/>
      <c r="FK179" s="186"/>
      <c r="FL179" s="186"/>
      <c r="FM179" s="186"/>
      <c r="FN179" s="186"/>
      <c r="FO179" s="186"/>
      <c r="FP179" s="186"/>
      <c r="FQ179" s="186"/>
      <c r="FR179" s="186"/>
      <c r="FS179" s="186"/>
      <c r="FT179" s="186"/>
      <c r="FU179" s="186"/>
      <c r="FV179" s="186"/>
      <c r="FW179" s="186"/>
      <c r="FX179" s="186"/>
      <c r="FY179" s="186"/>
      <c r="FZ179" s="186"/>
      <c r="GA179" s="186"/>
      <c r="GB179" s="186"/>
      <c r="GC179" s="186"/>
      <c r="GD179" s="186"/>
      <c r="GE179" s="186"/>
      <c r="GF179" s="186"/>
      <c r="GG179" s="186"/>
      <c r="GH179" s="186"/>
      <c r="GI179" s="186"/>
      <c r="GJ179" s="186"/>
      <c r="GK179" s="186"/>
      <c r="GL179" s="186"/>
      <c r="GM179" s="186"/>
      <c r="GN179" s="186"/>
      <c r="GO179" s="186"/>
      <c r="GP179" s="186"/>
      <c r="GQ179" s="186"/>
      <c r="GR179" s="186"/>
      <c r="GS179" s="186"/>
      <c r="GT179" s="186"/>
      <c r="GU179" s="186"/>
      <c r="GV179" s="186"/>
      <c r="GW179" s="186"/>
      <c r="GX179" s="186"/>
      <c r="GY179" s="186"/>
      <c r="GZ179" s="186"/>
      <c r="HA179" s="186"/>
      <c r="HB179" s="186"/>
      <c r="HC179" s="186"/>
      <c r="HD179" s="186"/>
      <c r="HE179" s="186"/>
      <c r="HF179" s="186"/>
      <c r="HG179" s="186"/>
      <c r="HH179" s="186"/>
      <c r="HI179" s="186"/>
      <c r="HJ179" s="186"/>
      <c r="HK179" s="186"/>
      <c r="HL179" s="186"/>
      <c r="HM179" s="186"/>
      <c r="HN179" s="186"/>
      <c r="HO179" s="186"/>
      <c r="HP179" s="186"/>
      <c r="HQ179" s="186"/>
      <c r="HR179" s="186"/>
      <c r="HS179" s="186"/>
      <c r="HT179" s="186"/>
      <c r="HU179" s="186"/>
      <c r="HV179" s="186"/>
      <c r="HW179" s="186"/>
      <c r="HX179" s="186"/>
      <c r="HY179" s="186"/>
      <c r="HZ179" s="186"/>
      <c r="IA179" s="186"/>
      <c r="IB179" s="186"/>
      <c r="IC179" s="186"/>
      <c r="ID179" s="186"/>
      <c r="IE179" s="186"/>
      <c r="IF179" s="186"/>
      <c r="IG179" s="186"/>
      <c r="IH179" s="186"/>
      <c r="II179" s="186"/>
      <c r="IJ179" s="186"/>
      <c r="IK179" s="186"/>
      <c r="IL179" s="186"/>
      <c r="IM179" s="186"/>
      <c r="IN179" s="186"/>
      <c r="IO179" s="186"/>
      <c r="IP179" s="186"/>
      <c r="IQ179" s="186"/>
      <c r="IR179" s="186"/>
      <c r="IS179" s="186"/>
      <c r="IT179" s="186"/>
      <c r="IU179" s="186"/>
      <c r="IV179" s="186"/>
    </row>
    <row r="180" spans="1:256" hidden="1">
      <c r="A180" s="840"/>
      <c r="B180" s="843"/>
      <c r="C180" s="182" t="s">
        <v>1</v>
      </c>
      <c r="D180" s="183">
        <f>E180+M180</f>
        <v>0</v>
      </c>
      <c r="E180" s="184">
        <f>F180+I180+J180+K180+L180</f>
        <v>0</v>
      </c>
      <c r="F180" s="184">
        <f>G180+H180</f>
        <v>0</v>
      </c>
      <c r="G180" s="184"/>
      <c r="H180" s="184"/>
      <c r="I180" s="184"/>
      <c r="J180" s="184"/>
      <c r="K180" s="184"/>
      <c r="L180" s="184"/>
      <c r="M180" s="184">
        <f>N180+P180</f>
        <v>0</v>
      </c>
      <c r="N180" s="184"/>
      <c r="O180" s="184"/>
      <c r="P180" s="184"/>
      <c r="Q180" s="185"/>
      <c r="R180" s="185"/>
      <c r="S180" s="185"/>
      <c r="T180" s="185"/>
      <c r="U180" s="185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  <c r="CO180" s="186"/>
      <c r="CP180" s="186"/>
      <c r="CQ180" s="186"/>
      <c r="CR180" s="186"/>
      <c r="CS180" s="186"/>
      <c r="CT180" s="186"/>
      <c r="CU180" s="186"/>
      <c r="CV180" s="186"/>
      <c r="CW180" s="186"/>
      <c r="CX180" s="186"/>
      <c r="CY180" s="186"/>
      <c r="CZ180" s="186"/>
      <c r="DA180" s="186"/>
      <c r="DB180" s="186"/>
      <c r="DC180" s="186"/>
      <c r="DD180" s="186"/>
      <c r="DE180" s="186"/>
      <c r="DF180" s="186"/>
      <c r="DG180" s="186"/>
      <c r="DH180" s="186"/>
      <c r="DI180" s="186"/>
      <c r="DJ180" s="186"/>
      <c r="DK180" s="186"/>
      <c r="DL180" s="186"/>
      <c r="DM180" s="186"/>
      <c r="DN180" s="186"/>
      <c r="DO180" s="186"/>
      <c r="DP180" s="186"/>
      <c r="DQ180" s="186"/>
      <c r="DR180" s="186"/>
      <c r="DS180" s="186"/>
      <c r="DT180" s="186"/>
      <c r="DU180" s="186"/>
      <c r="DV180" s="186"/>
      <c r="DW180" s="186"/>
      <c r="DX180" s="186"/>
      <c r="DY180" s="186"/>
      <c r="DZ180" s="186"/>
      <c r="EA180" s="186"/>
      <c r="EB180" s="186"/>
      <c r="EC180" s="186"/>
      <c r="ED180" s="186"/>
      <c r="EE180" s="186"/>
      <c r="EF180" s="186"/>
      <c r="EG180" s="186"/>
      <c r="EH180" s="186"/>
      <c r="EI180" s="186"/>
      <c r="EJ180" s="186"/>
      <c r="EK180" s="186"/>
      <c r="EL180" s="186"/>
      <c r="EM180" s="186"/>
      <c r="EN180" s="186"/>
      <c r="EO180" s="186"/>
      <c r="EP180" s="186"/>
      <c r="EQ180" s="186"/>
      <c r="ER180" s="186"/>
      <c r="ES180" s="186"/>
      <c r="ET180" s="186"/>
      <c r="EU180" s="186"/>
      <c r="EV180" s="186"/>
      <c r="EW180" s="186"/>
      <c r="EX180" s="186"/>
      <c r="EY180" s="186"/>
      <c r="EZ180" s="186"/>
      <c r="FA180" s="186"/>
      <c r="FB180" s="186"/>
      <c r="FC180" s="186"/>
      <c r="FD180" s="186"/>
      <c r="FE180" s="186"/>
      <c r="FF180" s="186"/>
      <c r="FG180" s="186"/>
      <c r="FH180" s="186"/>
      <c r="FI180" s="186"/>
      <c r="FJ180" s="186"/>
      <c r="FK180" s="186"/>
      <c r="FL180" s="186"/>
      <c r="FM180" s="186"/>
      <c r="FN180" s="186"/>
      <c r="FO180" s="186"/>
      <c r="FP180" s="186"/>
      <c r="FQ180" s="186"/>
      <c r="FR180" s="186"/>
      <c r="FS180" s="186"/>
      <c r="FT180" s="186"/>
      <c r="FU180" s="186"/>
      <c r="FV180" s="186"/>
      <c r="FW180" s="186"/>
      <c r="FX180" s="186"/>
      <c r="FY180" s="186"/>
      <c r="FZ180" s="186"/>
      <c r="GA180" s="186"/>
      <c r="GB180" s="186"/>
      <c r="GC180" s="186"/>
      <c r="GD180" s="186"/>
      <c r="GE180" s="186"/>
      <c r="GF180" s="186"/>
      <c r="GG180" s="186"/>
      <c r="GH180" s="186"/>
      <c r="GI180" s="186"/>
      <c r="GJ180" s="186"/>
      <c r="GK180" s="186"/>
      <c r="GL180" s="186"/>
      <c r="GM180" s="186"/>
      <c r="GN180" s="186"/>
      <c r="GO180" s="186"/>
      <c r="GP180" s="186"/>
      <c r="GQ180" s="186"/>
      <c r="GR180" s="186"/>
      <c r="GS180" s="186"/>
      <c r="GT180" s="186"/>
      <c r="GU180" s="186"/>
      <c r="GV180" s="186"/>
      <c r="GW180" s="186"/>
      <c r="GX180" s="186"/>
      <c r="GY180" s="186"/>
      <c r="GZ180" s="186"/>
      <c r="HA180" s="186"/>
      <c r="HB180" s="186"/>
      <c r="HC180" s="186"/>
      <c r="HD180" s="186"/>
      <c r="HE180" s="186"/>
      <c r="HF180" s="186"/>
      <c r="HG180" s="186"/>
      <c r="HH180" s="186"/>
      <c r="HI180" s="186"/>
      <c r="HJ180" s="186"/>
      <c r="HK180" s="186"/>
      <c r="HL180" s="186"/>
      <c r="HM180" s="186"/>
      <c r="HN180" s="186"/>
      <c r="HO180" s="186"/>
      <c r="HP180" s="186"/>
      <c r="HQ180" s="186"/>
      <c r="HR180" s="186"/>
      <c r="HS180" s="186"/>
      <c r="HT180" s="186"/>
      <c r="HU180" s="186"/>
      <c r="HV180" s="186"/>
      <c r="HW180" s="186"/>
      <c r="HX180" s="186"/>
      <c r="HY180" s="186"/>
      <c r="HZ180" s="186"/>
      <c r="IA180" s="186"/>
      <c r="IB180" s="186"/>
      <c r="IC180" s="186"/>
      <c r="ID180" s="186"/>
      <c r="IE180" s="186"/>
      <c r="IF180" s="186"/>
      <c r="IG180" s="186"/>
      <c r="IH180" s="186"/>
      <c r="II180" s="186"/>
      <c r="IJ180" s="186"/>
      <c r="IK180" s="186"/>
      <c r="IL180" s="186"/>
      <c r="IM180" s="186"/>
      <c r="IN180" s="186"/>
      <c r="IO180" s="186"/>
      <c r="IP180" s="186"/>
      <c r="IQ180" s="186"/>
      <c r="IR180" s="186"/>
      <c r="IS180" s="186"/>
      <c r="IT180" s="186"/>
      <c r="IU180" s="186"/>
      <c r="IV180" s="186"/>
    </row>
    <row r="181" spans="1:256" hidden="1">
      <c r="A181" s="841"/>
      <c r="B181" s="844"/>
      <c r="C181" s="182" t="s">
        <v>2</v>
      </c>
      <c r="D181" s="183">
        <f>D179+D180</f>
        <v>52854121</v>
      </c>
      <c r="E181" s="184">
        <f t="shared" ref="E181:P181" si="75">E179+E180</f>
        <v>40854121</v>
      </c>
      <c r="F181" s="184">
        <f t="shared" si="75"/>
        <v>40854121</v>
      </c>
      <c r="G181" s="184">
        <f t="shared" si="75"/>
        <v>0</v>
      </c>
      <c r="H181" s="184">
        <f t="shared" si="75"/>
        <v>40854121</v>
      </c>
      <c r="I181" s="184">
        <f t="shared" si="75"/>
        <v>0</v>
      </c>
      <c r="J181" s="184">
        <f t="shared" si="75"/>
        <v>0</v>
      </c>
      <c r="K181" s="184">
        <f t="shared" si="75"/>
        <v>0</v>
      </c>
      <c r="L181" s="184">
        <f t="shared" si="75"/>
        <v>0</v>
      </c>
      <c r="M181" s="184">
        <f t="shared" si="75"/>
        <v>12000000</v>
      </c>
      <c r="N181" s="184">
        <f t="shared" si="75"/>
        <v>12000000</v>
      </c>
      <c r="O181" s="184">
        <f t="shared" si="75"/>
        <v>0</v>
      </c>
      <c r="P181" s="184">
        <f t="shared" si="75"/>
        <v>0</v>
      </c>
      <c r="Q181" s="185"/>
      <c r="R181" s="185"/>
      <c r="S181" s="185"/>
      <c r="T181" s="185"/>
      <c r="U181" s="185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  <c r="CR181" s="186"/>
      <c r="CS181" s="186"/>
      <c r="CT181" s="186"/>
      <c r="CU181" s="186"/>
      <c r="CV181" s="186"/>
      <c r="CW181" s="186"/>
      <c r="CX181" s="186"/>
      <c r="CY181" s="186"/>
      <c r="CZ181" s="186"/>
      <c r="DA181" s="186"/>
      <c r="DB181" s="186"/>
      <c r="DC181" s="186"/>
      <c r="DD181" s="186"/>
      <c r="DE181" s="186"/>
      <c r="DF181" s="186"/>
      <c r="DG181" s="186"/>
      <c r="DH181" s="186"/>
      <c r="DI181" s="186"/>
      <c r="DJ181" s="186"/>
      <c r="DK181" s="186"/>
      <c r="DL181" s="186"/>
      <c r="DM181" s="186"/>
      <c r="DN181" s="186"/>
      <c r="DO181" s="186"/>
      <c r="DP181" s="186"/>
      <c r="DQ181" s="186"/>
      <c r="DR181" s="186"/>
      <c r="DS181" s="186"/>
      <c r="DT181" s="186"/>
      <c r="DU181" s="186"/>
      <c r="DV181" s="186"/>
      <c r="DW181" s="186"/>
      <c r="DX181" s="186"/>
      <c r="DY181" s="186"/>
      <c r="DZ181" s="186"/>
      <c r="EA181" s="186"/>
      <c r="EB181" s="186"/>
      <c r="EC181" s="186"/>
      <c r="ED181" s="186"/>
      <c r="EE181" s="186"/>
      <c r="EF181" s="186"/>
      <c r="EG181" s="186"/>
      <c r="EH181" s="186"/>
      <c r="EI181" s="186"/>
      <c r="EJ181" s="186"/>
      <c r="EK181" s="186"/>
      <c r="EL181" s="186"/>
      <c r="EM181" s="186"/>
      <c r="EN181" s="186"/>
      <c r="EO181" s="186"/>
      <c r="EP181" s="186"/>
      <c r="EQ181" s="186"/>
      <c r="ER181" s="186"/>
      <c r="ES181" s="186"/>
      <c r="ET181" s="186"/>
      <c r="EU181" s="186"/>
      <c r="EV181" s="186"/>
      <c r="EW181" s="186"/>
      <c r="EX181" s="186"/>
      <c r="EY181" s="186"/>
      <c r="EZ181" s="186"/>
      <c r="FA181" s="186"/>
      <c r="FB181" s="186"/>
      <c r="FC181" s="186"/>
      <c r="FD181" s="186"/>
      <c r="FE181" s="186"/>
      <c r="FF181" s="186"/>
      <c r="FG181" s="186"/>
      <c r="FH181" s="186"/>
      <c r="FI181" s="186"/>
      <c r="FJ181" s="186"/>
      <c r="FK181" s="186"/>
      <c r="FL181" s="186"/>
      <c r="FM181" s="186"/>
      <c r="FN181" s="186"/>
      <c r="FO181" s="186"/>
      <c r="FP181" s="186"/>
      <c r="FQ181" s="186"/>
      <c r="FR181" s="186"/>
      <c r="FS181" s="186"/>
      <c r="FT181" s="186"/>
      <c r="FU181" s="186"/>
      <c r="FV181" s="186"/>
      <c r="FW181" s="186"/>
      <c r="FX181" s="186"/>
      <c r="FY181" s="186"/>
      <c r="FZ181" s="186"/>
      <c r="GA181" s="186"/>
      <c r="GB181" s="186"/>
      <c r="GC181" s="186"/>
      <c r="GD181" s="186"/>
      <c r="GE181" s="186"/>
      <c r="GF181" s="186"/>
      <c r="GG181" s="186"/>
      <c r="GH181" s="186"/>
      <c r="GI181" s="186"/>
      <c r="GJ181" s="186"/>
      <c r="GK181" s="186"/>
      <c r="GL181" s="186"/>
      <c r="GM181" s="186"/>
      <c r="GN181" s="186"/>
      <c r="GO181" s="186"/>
      <c r="GP181" s="186"/>
      <c r="GQ181" s="186"/>
      <c r="GR181" s="186"/>
      <c r="GS181" s="186"/>
      <c r="GT181" s="186"/>
      <c r="GU181" s="186"/>
      <c r="GV181" s="186"/>
      <c r="GW181" s="186"/>
      <c r="GX181" s="186"/>
      <c r="GY181" s="186"/>
      <c r="GZ181" s="186"/>
      <c r="HA181" s="186"/>
      <c r="HB181" s="186"/>
      <c r="HC181" s="186"/>
      <c r="HD181" s="186"/>
      <c r="HE181" s="186"/>
      <c r="HF181" s="186"/>
      <c r="HG181" s="186"/>
      <c r="HH181" s="186"/>
      <c r="HI181" s="186"/>
      <c r="HJ181" s="186"/>
      <c r="HK181" s="186"/>
      <c r="HL181" s="186"/>
      <c r="HM181" s="186"/>
      <c r="HN181" s="186"/>
      <c r="HO181" s="186"/>
      <c r="HP181" s="186"/>
      <c r="HQ181" s="186"/>
      <c r="HR181" s="186"/>
      <c r="HS181" s="186"/>
      <c r="HT181" s="186"/>
      <c r="HU181" s="186"/>
      <c r="HV181" s="186"/>
      <c r="HW181" s="186"/>
      <c r="HX181" s="186"/>
      <c r="HY181" s="186"/>
      <c r="HZ181" s="186"/>
      <c r="IA181" s="186"/>
      <c r="IB181" s="186"/>
      <c r="IC181" s="186"/>
      <c r="ID181" s="186"/>
      <c r="IE181" s="186"/>
      <c r="IF181" s="186"/>
      <c r="IG181" s="186"/>
      <c r="IH181" s="186"/>
      <c r="II181" s="186"/>
      <c r="IJ181" s="186"/>
      <c r="IK181" s="186"/>
      <c r="IL181" s="186"/>
      <c r="IM181" s="186"/>
      <c r="IN181" s="186"/>
      <c r="IO181" s="186"/>
      <c r="IP181" s="186"/>
      <c r="IQ181" s="186"/>
      <c r="IR181" s="186"/>
      <c r="IS181" s="186"/>
      <c r="IT181" s="186"/>
      <c r="IU181" s="186"/>
      <c r="IV181" s="186"/>
    </row>
    <row r="182" spans="1:256" ht="15">
      <c r="A182" s="851" t="s">
        <v>59</v>
      </c>
      <c r="B182" s="854" t="s">
        <v>60</v>
      </c>
      <c r="C182" s="177" t="s">
        <v>0</v>
      </c>
      <c r="D182" s="178">
        <f>D185+D191+D194+D200+D203+D206+D209+D212+D215+D218+D221+D188+D197</f>
        <v>97406778</v>
      </c>
      <c r="E182" s="179">
        <f>E185+E191+E194+E200+E203+E206+E209+E212+E215+E218+E221+E188+E197</f>
        <v>91127009</v>
      </c>
      <c r="F182" s="179">
        <f t="shared" ref="F182:P183" si="76">F185+F191+F194+F200+F203+F206+F209+F212+F215+F218+F221+F188+F197</f>
        <v>84273152</v>
      </c>
      <c r="G182" s="179">
        <f t="shared" si="76"/>
        <v>74117027</v>
      </c>
      <c r="H182" s="179">
        <f t="shared" si="76"/>
        <v>10156125</v>
      </c>
      <c r="I182" s="179">
        <f t="shared" si="76"/>
        <v>0</v>
      </c>
      <c r="J182" s="179">
        <f t="shared" si="76"/>
        <v>183036</v>
      </c>
      <c r="K182" s="179">
        <f t="shared" si="76"/>
        <v>6670821</v>
      </c>
      <c r="L182" s="179">
        <f t="shared" si="76"/>
        <v>0</v>
      </c>
      <c r="M182" s="179">
        <f t="shared" si="76"/>
        <v>6279769</v>
      </c>
      <c r="N182" s="179">
        <f t="shared" si="76"/>
        <v>6279769</v>
      </c>
      <c r="O182" s="179">
        <f t="shared" si="76"/>
        <v>2343558</v>
      </c>
      <c r="P182" s="179">
        <f t="shared" si="76"/>
        <v>0</v>
      </c>
      <c r="Q182" s="191"/>
      <c r="R182" s="191"/>
      <c r="S182" s="191"/>
      <c r="T182" s="191"/>
      <c r="U182" s="191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92"/>
      <c r="AT182" s="192"/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92"/>
      <c r="BX182" s="192"/>
      <c r="BY182" s="192"/>
      <c r="BZ182" s="192"/>
      <c r="CA182" s="192"/>
      <c r="CB182" s="192"/>
      <c r="CC182" s="192"/>
      <c r="CD182" s="192"/>
      <c r="CE182" s="192"/>
      <c r="CF182" s="192"/>
      <c r="CG182" s="192"/>
      <c r="CH182" s="192"/>
      <c r="CI182" s="192"/>
      <c r="CJ182" s="192"/>
      <c r="CK182" s="192"/>
      <c r="CL182" s="192"/>
      <c r="CM182" s="192"/>
      <c r="CN182" s="192"/>
      <c r="CO182" s="192"/>
      <c r="CP182" s="192"/>
      <c r="CQ182" s="192"/>
      <c r="CR182" s="192"/>
      <c r="CS182" s="192"/>
      <c r="CT182" s="192"/>
      <c r="CU182" s="192"/>
      <c r="CV182" s="192"/>
      <c r="CW182" s="192"/>
      <c r="CX182" s="192"/>
      <c r="CY182" s="192"/>
      <c r="CZ182" s="192"/>
      <c r="DA182" s="192"/>
      <c r="DB182" s="192"/>
      <c r="DC182" s="192"/>
      <c r="DD182" s="192"/>
      <c r="DE182" s="192"/>
      <c r="DF182" s="192"/>
      <c r="DG182" s="192"/>
      <c r="DH182" s="192"/>
      <c r="DI182" s="192"/>
      <c r="DJ182" s="192"/>
      <c r="DK182" s="192"/>
      <c r="DL182" s="192"/>
      <c r="DM182" s="192"/>
      <c r="DN182" s="192"/>
      <c r="DO182" s="192"/>
      <c r="DP182" s="192"/>
      <c r="DQ182" s="192"/>
      <c r="DR182" s="192"/>
      <c r="DS182" s="192"/>
      <c r="DT182" s="192"/>
      <c r="DU182" s="192"/>
      <c r="DV182" s="192"/>
      <c r="DW182" s="192"/>
      <c r="DX182" s="192"/>
      <c r="DY182" s="192"/>
      <c r="DZ182" s="192"/>
      <c r="EA182" s="192"/>
      <c r="EB182" s="192"/>
      <c r="EC182" s="192"/>
      <c r="ED182" s="192"/>
      <c r="EE182" s="192"/>
      <c r="EF182" s="192"/>
      <c r="EG182" s="192"/>
      <c r="EH182" s="192"/>
      <c r="EI182" s="192"/>
      <c r="EJ182" s="192"/>
      <c r="EK182" s="192"/>
      <c r="EL182" s="192"/>
      <c r="EM182" s="192"/>
      <c r="EN182" s="192"/>
      <c r="EO182" s="192"/>
      <c r="EP182" s="192"/>
      <c r="EQ182" s="192"/>
      <c r="ER182" s="192"/>
      <c r="ES182" s="192"/>
      <c r="ET182" s="192"/>
      <c r="EU182" s="192"/>
      <c r="EV182" s="192"/>
      <c r="EW182" s="192"/>
      <c r="EX182" s="192"/>
      <c r="EY182" s="192"/>
      <c r="EZ182" s="192"/>
      <c r="FA182" s="192"/>
      <c r="FB182" s="192"/>
      <c r="FC182" s="192"/>
      <c r="FD182" s="192"/>
      <c r="FE182" s="192"/>
      <c r="FF182" s="192"/>
      <c r="FG182" s="192"/>
      <c r="FH182" s="192"/>
      <c r="FI182" s="192"/>
      <c r="FJ182" s="192"/>
      <c r="FK182" s="192"/>
      <c r="FL182" s="192"/>
      <c r="FM182" s="192"/>
      <c r="FN182" s="192"/>
      <c r="FO182" s="192"/>
      <c r="FP182" s="192"/>
      <c r="FQ182" s="192"/>
      <c r="FR182" s="192"/>
      <c r="FS182" s="192"/>
      <c r="FT182" s="192"/>
      <c r="FU182" s="192"/>
      <c r="FV182" s="192"/>
      <c r="FW182" s="192"/>
      <c r="FX182" s="192"/>
      <c r="FY182" s="192"/>
      <c r="FZ182" s="192"/>
      <c r="GA182" s="192"/>
      <c r="GB182" s="192"/>
      <c r="GC182" s="192"/>
      <c r="GD182" s="192"/>
      <c r="GE182" s="192"/>
      <c r="GF182" s="192"/>
      <c r="GG182" s="192"/>
      <c r="GH182" s="192"/>
      <c r="GI182" s="192"/>
      <c r="GJ182" s="192"/>
      <c r="GK182" s="192"/>
      <c r="GL182" s="192"/>
      <c r="GM182" s="192"/>
      <c r="GN182" s="192"/>
      <c r="GO182" s="192"/>
      <c r="GP182" s="192"/>
      <c r="GQ182" s="192"/>
      <c r="GR182" s="192"/>
      <c r="GS182" s="192"/>
      <c r="GT182" s="192"/>
      <c r="GU182" s="192"/>
      <c r="GV182" s="192"/>
      <c r="GW182" s="192"/>
      <c r="GX182" s="192"/>
      <c r="GY182" s="192"/>
      <c r="GZ182" s="192"/>
      <c r="HA182" s="192"/>
      <c r="HB182" s="192"/>
      <c r="HC182" s="192"/>
      <c r="HD182" s="192"/>
      <c r="HE182" s="192"/>
      <c r="HF182" s="192"/>
      <c r="HG182" s="192"/>
      <c r="HH182" s="192"/>
      <c r="HI182" s="192"/>
      <c r="HJ182" s="192"/>
      <c r="HK182" s="192"/>
      <c r="HL182" s="192"/>
      <c r="HM182" s="192"/>
      <c r="HN182" s="192"/>
      <c r="HO182" s="192"/>
      <c r="HP182" s="192"/>
      <c r="HQ182" s="192"/>
      <c r="HR182" s="192"/>
      <c r="HS182" s="192"/>
      <c r="HT182" s="192"/>
      <c r="HU182" s="192"/>
      <c r="HV182" s="192"/>
      <c r="HW182" s="192"/>
      <c r="HX182" s="192"/>
      <c r="HY182" s="192"/>
      <c r="HZ182" s="192"/>
      <c r="IA182" s="192"/>
      <c r="IB182" s="192"/>
      <c r="IC182" s="192"/>
      <c r="ID182" s="192"/>
      <c r="IE182" s="192"/>
      <c r="IF182" s="192"/>
      <c r="IG182" s="192"/>
      <c r="IH182" s="192"/>
      <c r="II182" s="192"/>
      <c r="IJ182" s="192"/>
      <c r="IK182" s="192"/>
      <c r="IL182" s="192"/>
      <c r="IM182" s="192"/>
      <c r="IN182" s="192"/>
      <c r="IO182" s="192"/>
      <c r="IP182" s="192"/>
      <c r="IQ182" s="192"/>
      <c r="IR182" s="192"/>
      <c r="IS182" s="192"/>
      <c r="IT182" s="192"/>
      <c r="IU182" s="192"/>
      <c r="IV182" s="192"/>
    </row>
    <row r="183" spans="1:256" ht="15">
      <c r="A183" s="852"/>
      <c r="B183" s="855"/>
      <c r="C183" s="177" t="s">
        <v>1</v>
      </c>
      <c r="D183" s="178">
        <f>D186+D192+D195+D201+D204+D207+D210+D213+D216+D219+D222+D189+D198</f>
        <v>2257704</v>
      </c>
      <c r="E183" s="179">
        <f>E186+E192+E195+E201+E204+E207+E210+E213+E216+E219+E222+E189+E198</f>
        <v>576998</v>
      </c>
      <c r="F183" s="179">
        <f t="shared" si="76"/>
        <v>236068</v>
      </c>
      <c r="G183" s="179">
        <f t="shared" si="76"/>
        <v>0</v>
      </c>
      <c r="H183" s="179">
        <f t="shared" si="76"/>
        <v>236068</v>
      </c>
      <c r="I183" s="179">
        <f t="shared" si="76"/>
        <v>340930</v>
      </c>
      <c r="J183" s="179">
        <f t="shared" si="76"/>
        <v>0</v>
      </c>
      <c r="K183" s="179">
        <f t="shared" si="76"/>
        <v>0</v>
      </c>
      <c r="L183" s="179">
        <f t="shared" si="76"/>
        <v>0</v>
      </c>
      <c r="M183" s="179">
        <f t="shared" si="76"/>
        <v>1680706</v>
      </c>
      <c r="N183" s="179">
        <f t="shared" si="76"/>
        <v>1680706</v>
      </c>
      <c r="O183" s="179">
        <f t="shared" si="76"/>
        <v>657824</v>
      </c>
      <c r="P183" s="179">
        <f t="shared" si="76"/>
        <v>0</v>
      </c>
      <c r="Q183" s="191"/>
      <c r="R183" s="191"/>
      <c r="S183" s="191"/>
      <c r="T183" s="191"/>
      <c r="U183" s="191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92"/>
      <c r="BX183" s="192"/>
      <c r="BY183" s="192"/>
      <c r="BZ183" s="192"/>
      <c r="CA183" s="192"/>
      <c r="CB183" s="192"/>
      <c r="CC183" s="192"/>
      <c r="CD183" s="192"/>
      <c r="CE183" s="192"/>
      <c r="CF183" s="192"/>
      <c r="CG183" s="192"/>
      <c r="CH183" s="192"/>
      <c r="CI183" s="192"/>
      <c r="CJ183" s="192"/>
      <c r="CK183" s="192"/>
      <c r="CL183" s="192"/>
      <c r="CM183" s="192"/>
      <c r="CN183" s="192"/>
      <c r="CO183" s="192"/>
      <c r="CP183" s="192"/>
      <c r="CQ183" s="192"/>
      <c r="CR183" s="192"/>
      <c r="CS183" s="192"/>
      <c r="CT183" s="192"/>
      <c r="CU183" s="192"/>
      <c r="CV183" s="192"/>
      <c r="CW183" s="192"/>
      <c r="CX183" s="192"/>
      <c r="CY183" s="192"/>
      <c r="CZ183" s="192"/>
      <c r="DA183" s="192"/>
      <c r="DB183" s="192"/>
      <c r="DC183" s="192"/>
      <c r="DD183" s="192"/>
      <c r="DE183" s="192"/>
      <c r="DF183" s="192"/>
      <c r="DG183" s="192"/>
      <c r="DH183" s="192"/>
      <c r="DI183" s="192"/>
      <c r="DJ183" s="192"/>
      <c r="DK183" s="192"/>
      <c r="DL183" s="192"/>
      <c r="DM183" s="192"/>
      <c r="DN183" s="192"/>
      <c r="DO183" s="192"/>
      <c r="DP183" s="192"/>
      <c r="DQ183" s="192"/>
      <c r="DR183" s="192"/>
      <c r="DS183" s="192"/>
      <c r="DT183" s="192"/>
      <c r="DU183" s="192"/>
      <c r="DV183" s="192"/>
      <c r="DW183" s="192"/>
      <c r="DX183" s="192"/>
      <c r="DY183" s="192"/>
      <c r="DZ183" s="192"/>
      <c r="EA183" s="192"/>
      <c r="EB183" s="192"/>
      <c r="EC183" s="192"/>
      <c r="ED183" s="192"/>
      <c r="EE183" s="192"/>
      <c r="EF183" s="192"/>
      <c r="EG183" s="192"/>
      <c r="EH183" s="192"/>
      <c r="EI183" s="192"/>
      <c r="EJ183" s="192"/>
      <c r="EK183" s="192"/>
      <c r="EL183" s="192"/>
      <c r="EM183" s="192"/>
      <c r="EN183" s="192"/>
      <c r="EO183" s="192"/>
      <c r="EP183" s="192"/>
      <c r="EQ183" s="192"/>
      <c r="ER183" s="192"/>
      <c r="ES183" s="192"/>
      <c r="ET183" s="192"/>
      <c r="EU183" s="192"/>
      <c r="EV183" s="192"/>
      <c r="EW183" s="192"/>
      <c r="EX183" s="192"/>
      <c r="EY183" s="192"/>
      <c r="EZ183" s="192"/>
      <c r="FA183" s="192"/>
      <c r="FB183" s="192"/>
      <c r="FC183" s="192"/>
      <c r="FD183" s="192"/>
      <c r="FE183" s="192"/>
      <c r="FF183" s="192"/>
      <c r="FG183" s="192"/>
      <c r="FH183" s="192"/>
      <c r="FI183" s="192"/>
      <c r="FJ183" s="192"/>
      <c r="FK183" s="192"/>
      <c r="FL183" s="192"/>
      <c r="FM183" s="192"/>
      <c r="FN183" s="192"/>
      <c r="FO183" s="192"/>
      <c r="FP183" s="192"/>
      <c r="FQ183" s="192"/>
      <c r="FR183" s="192"/>
      <c r="FS183" s="192"/>
      <c r="FT183" s="192"/>
      <c r="FU183" s="192"/>
      <c r="FV183" s="192"/>
      <c r="FW183" s="192"/>
      <c r="FX183" s="192"/>
      <c r="FY183" s="192"/>
      <c r="FZ183" s="192"/>
      <c r="GA183" s="192"/>
      <c r="GB183" s="192"/>
      <c r="GC183" s="192"/>
      <c r="GD183" s="192"/>
      <c r="GE183" s="192"/>
      <c r="GF183" s="192"/>
      <c r="GG183" s="192"/>
      <c r="GH183" s="192"/>
      <c r="GI183" s="192"/>
      <c r="GJ183" s="192"/>
      <c r="GK183" s="192"/>
      <c r="GL183" s="192"/>
      <c r="GM183" s="192"/>
      <c r="GN183" s="192"/>
      <c r="GO183" s="192"/>
      <c r="GP183" s="192"/>
      <c r="GQ183" s="192"/>
      <c r="GR183" s="192"/>
      <c r="GS183" s="192"/>
      <c r="GT183" s="192"/>
      <c r="GU183" s="192"/>
      <c r="GV183" s="192"/>
      <c r="GW183" s="192"/>
      <c r="GX183" s="192"/>
      <c r="GY183" s="192"/>
      <c r="GZ183" s="192"/>
      <c r="HA183" s="192"/>
      <c r="HB183" s="192"/>
      <c r="HC183" s="192"/>
      <c r="HD183" s="192"/>
      <c r="HE183" s="192"/>
      <c r="HF183" s="192"/>
      <c r="HG183" s="192"/>
      <c r="HH183" s="192"/>
      <c r="HI183" s="192"/>
      <c r="HJ183" s="192"/>
      <c r="HK183" s="192"/>
      <c r="HL183" s="192"/>
      <c r="HM183" s="192"/>
      <c r="HN183" s="192"/>
      <c r="HO183" s="192"/>
      <c r="HP183" s="192"/>
      <c r="HQ183" s="192"/>
      <c r="HR183" s="192"/>
      <c r="HS183" s="192"/>
      <c r="HT183" s="192"/>
      <c r="HU183" s="192"/>
      <c r="HV183" s="192"/>
      <c r="HW183" s="192"/>
      <c r="HX183" s="192"/>
      <c r="HY183" s="192"/>
      <c r="HZ183" s="192"/>
      <c r="IA183" s="192"/>
      <c r="IB183" s="192"/>
      <c r="IC183" s="192"/>
      <c r="ID183" s="192"/>
      <c r="IE183" s="192"/>
      <c r="IF183" s="192"/>
      <c r="IG183" s="192"/>
      <c r="IH183" s="192"/>
      <c r="II183" s="192"/>
      <c r="IJ183" s="192"/>
      <c r="IK183" s="192"/>
      <c r="IL183" s="192"/>
      <c r="IM183" s="192"/>
      <c r="IN183" s="192"/>
      <c r="IO183" s="192"/>
      <c r="IP183" s="192"/>
      <c r="IQ183" s="192"/>
      <c r="IR183" s="192"/>
      <c r="IS183" s="192"/>
      <c r="IT183" s="192"/>
      <c r="IU183" s="192"/>
      <c r="IV183" s="192"/>
    </row>
    <row r="184" spans="1:256" ht="15">
      <c r="A184" s="853"/>
      <c r="B184" s="856"/>
      <c r="C184" s="177" t="s">
        <v>2</v>
      </c>
      <c r="D184" s="178">
        <f>D182+D183</f>
        <v>99664482</v>
      </c>
      <c r="E184" s="179">
        <f t="shared" ref="E184:P184" si="77">E182+E183</f>
        <v>91704007</v>
      </c>
      <c r="F184" s="179">
        <f t="shared" si="77"/>
        <v>84509220</v>
      </c>
      <c r="G184" s="179">
        <f t="shared" si="77"/>
        <v>74117027</v>
      </c>
      <c r="H184" s="179">
        <f t="shared" si="77"/>
        <v>10392193</v>
      </c>
      <c r="I184" s="179">
        <f t="shared" si="77"/>
        <v>340930</v>
      </c>
      <c r="J184" s="179">
        <f t="shared" si="77"/>
        <v>183036</v>
      </c>
      <c r="K184" s="179">
        <f t="shared" si="77"/>
        <v>6670821</v>
      </c>
      <c r="L184" s="179">
        <f t="shared" si="77"/>
        <v>0</v>
      </c>
      <c r="M184" s="179">
        <f t="shared" si="77"/>
        <v>7960475</v>
      </c>
      <c r="N184" s="179">
        <f t="shared" si="77"/>
        <v>7960475</v>
      </c>
      <c r="O184" s="179">
        <f t="shared" si="77"/>
        <v>3001382</v>
      </c>
      <c r="P184" s="179">
        <f t="shared" si="77"/>
        <v>0</v>
      </c>
      <c r="Q184" s="191"/>
      <c r="R184" s="191"/>
      <c r="S184" s="191"/>
      <c r="T184" s="191"/>
      <c r="U184" s="191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92"/>
      <c r="BX184" s="192"/>
      <c r="BY184" s="192"/>
      <c r="BZ184" s="192"/>
      <c r="CA184" s="192"/>
      <c r="CB184" s="192"/>
      <c r="CC184" s="192"/>
      <c r="CD184" s="192"/>
      <c r="CE184" s="192"/>
      <c r="CF184" s="192"/>
      <c r="CG184" s="192"/>
      <c r="CH184" s="192"/>
      <c r="CI184" s="192"/>
      <c r="CJ184" s="192"/>
      <c r="CK184" s="192"/>
      <c r="CL184" s="192"/>
      <c r="CM184" s="192"/>
      <c r="CN184" s="192"/>
      <c r="CO184" s="192"/>
      <c r="CP184" s="192"/>
      <c r="CQ184" s="192"/>
      <c r="CR184" s="192"/>
      <c r="CS184" s="192"/>
      <c r="CT184" s="192"/>
      <c r="CU184" s="192"/>
      <c r="CV184" s="192"/>
      <c r="CW184" s="192"/>
      <c r="CX184" s="192"/>
      <c r="CY184" s="192"/>
      <c r="CZ184" s="192"/>
      <c r="DA184" s="192"/>
      <c r="DB184" s="192"/>
      <c r="DC184" s="192"/>
      <c r="DD184" s="192"/>
      <c r="DE184" s="192"/>
      <c r="DF184" s="192"/>
      <c r="DG184" s="192"/>
      <c r="DH184" s="192"/>
      <c r="DI184" s="192"/>
      <c r="DJ184" s="192"/>
      <c r="DK184" s="192"/>
      <c r="DL184" s="192"/>
      <c r="DM184" s="192"/>
      <c r="DN184" s="192"/>
      <c r="DO184" s="192"/>
      <c r="DP184" s="192"/>
      <c r="DQ184" s="192"/>
      <c r="DR184" s="192"/>
      <c r="DS184" s="192"/>
      <c r="DT184" s="192"/>
      <c r="DU184" s="192"/>
      <c r="DV184" s="192"/>
      <c r="DW184" s="192"/>
      <c r="DX184" s="192"/>
      <c r="DY184" s="192"/>
      <c r="DZ184" s="192"/>
      <c r="EA184" s="192"/>
      <c r="EB184" s="192"/>
      <c r="EC184" s="192"/>
      <c r="ED184" s="192"/>
      <c r="EE184" s="192"/>
      <c r="EF184" s="192"/>
      <c r="EG184" s="192"/>
      <c r="EH184" s="192"/>
      <c r="EI184" s="192"/>
      <c r="EJ184" s="192"/>
      <c r="EK184" s="192"/>
      <c r="EL184" s="192"/>
      <c r="EM184" s="192"/>
      <c r="EN184" s="192"/>
      <c r="EO184" s="192"/>
      <c r="EP184" s="192"/>
      <c r="EQ184" s="192"/>
      <c r="ER184" s="192"/>
      <c r="ES184" s="192"/>
      <c r="ET184" s="192"/>
      <c r="EU184" s="192"/>
      <c r="EV184" s="192"/>
      <c r="EW184" s="192"/>
      <c r="EX184" s="192"/>
      <c r="EY184" s="192"/>
      <c r="EZ184" s="192"/>
      <c r="FA184" s="192"/>
      <c r="FB184" s="192"/>
      <c r="FC184" s="192"/>
      <c r="FD184" s="192"/>
      <c r="FE184" s="192"/>
      <c r="FF184" s="192"/>
      <c r="FG184" s="192"/>
      <c r="FH184" s="192"/>
      <c r="FI184" s="192"/>
      <c r="FJ184" s="192"/>
      <c r="FK184" s="192"/>
      <c r="FL184" s="192"/>
      <c r="FM184" s="192"/>
      <c r="FN184" s="192"/>
      <c r="FO184" s="192"/>
      <c r="FP184" s="192"/>
      <c r="FQ184" s="192"/>
      <c r="FR184" s="192"/>
      <c r="FS184" s="192"/>
      <c r="FT184" s="192"/>
      <c r="FU184" s="192"/>
      <c r="FV184" s="192"/>
      <c r="FW184" s="192"/>
      <c r="FX184" s="192"/>
      <c r="FY184" s="192"/>
      <c r="FZ184" s="192"/>
      <c r="GA184" s="192"/>
      <c r="GB184" s="192"/>
      <c r="GC184" s="192"/>
      <c r="GD184" s="192"/>
      <c r="GE184" s="192"/>
      <c r="GF184" s="192"/>
      <c r="GG184" s="192"/>
      <c r="GH184" s="192"/>
      <c r="GI184" s="192"/>
      <c r="GJ184" s="192"/>
      <c r="GK184" s="192"/>
      <c r="GL184" s="192"/>
      <c r="GM184" s="192"/>
      <c r="GN184" s="192"/>
      <c r="GO184" s="192"/>
      <c r="GP184" s="192"/>
      <c r="GQ184" s="192"/>
      <c r="GR184" s="192"/>
      <c r="GS184" s="192"/>
      <c r="GT184" s="192"/>
      <c r="GU184" s="192"/>
      <c r="GV184" s="192"/>
      <c r="GW184" s="192"/>
      <c r="GX184" s="192"/>
      <c r="GY184" s="192"/>
      <c r="GZ184" s="192"/>
      <c r="HA184" s="192"/>
      <c r="HB184" s="192"/>
      <c r="HC184" s="192"/>
      <c r="HD184" s="192"/>
      <c r="HE184" s="192"/>
      <c r="HF184" s="192"/>
      <c r="HG184" s="192"/>
      <c r="HH184" s="192"/>
      <c r="HI184" s="192"/>
      <c r="HJ184" s="192"/>
      <c r="HK184" s="192"/>
      <c r="HL184" s="192"/>
      <c r="HM184" s="192"/>
      <c r="HN184" s="192"/>
      <c r="HO184" s="192"/>
      <c r="HP184" s="192"/>
      <c r="HQ184" s="192"/>
      <c r="HR184" s="192"/>
      <c r="HS184" s="192"/>
      <c r="HT184" s="192"/>
      <c r="HU184" s="192"/>
      <c r="HV184" s="192"/>
      <c r="HW184" s="192"/>
      <c r="HX184" s="192"/>
      <c r="HY184" s="192"/>
      <c r="HZ184" s="192"/>
      <c r="IA184" s="192"/>
      <c r="IB184" s="192"/>
      <c r="IC184" s="192"/>
      <c r="ID184" s="192"/>
      <c r="IE184" s="192"/>
      <c r="IF184" s="192"/>
      <c r="IG184" s="192"/>
      <c r="IH184" s="192"/>
      <c r="II184" s="192"/>
      <c r="IJ184" s="192"/>
      <c r="IK184" s="192"/>
      <c r="IL184" s="192"/>
      <c r="IM184" s="192"/>
      <c r="IN184" s="192"/>
      <c r="IO184" s="192"/>
      <c r="IP184" s="192"/>
      <c r="IQ184" s="192"/>
      <c r="IR184" s="192"/>
      <c r="IS184" s="192"/>
      <c r="IT184" s="192"/>
      <c r="IU184" s="192"/>
      <c r="IV184" s="192"/>
    </row>
    <row r="185" spans="1:256" hidden="1">
      <c r="A185" s="839" t="s">
        <v>218</v>
      </c>
      <c r="B185" s="842" t="s">
        <v>219</v>
      </c>
      <c r="C185" s="182" t="s">
        <v>0</v>
      </c>
      <c r="D185" s="183">
        <f t="shared" ref="D185:D219" si="78">E185+M185</f>
        <v>25479419</v>
      </c>
      <c r="E185" s="184">
        <f t="shared" ref="E185:E222" si="79">F185+I185+J185+K185+L185</f>
        <v>25417919</v>
      </c>
      <c r="F185" s="184">
        <f t="shared" ref="F185:F222" si="80">G185+H185</f>
        <v>25392686</v>
      </c>
      <c r="G185" s="184">
        <v>23728904</v>
      </c>
      <c r="H185" s="184">
        <v>1663782</v>
      </c>
      <c r="I185" s="184">
        <v>0</v>
      </c>
      <c r="J185" s="184">
        <v>25233</v>
      </c>
      <c r="K185" s="184">
        <v>0</v>
      </c>
      <c r="L185" s="184">
        <v>0</v>
      </c>
      <c r="M185" s="184">
        <f t="shared" ref="M185:M222" si="81">N185+P185</f>
        <v>61500</v>
      </c>
      <c r="N185" s="184">
        <v>61500</v>
      </c>
      <c r="O185" s="184">
        <v>0</v>
      </c>
      <c r="P185" s="184">
        <v>0</v>
      </c>
      <c r="Q185" s="185"/>
      <c r="R185" s="185"/>
      <c r="S185" s="185"/>
      <c r="T185" s="185"/>
      <c r="U185" s="185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/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186"/>
      <c r="CI185" s="186"/>
      <c r="CJ185" s="186"/>
      <c r="CK185" s="186"/>
      <c r="CL185" s="186"/>
      <c r="CM185" s="186"/>
      <c r="CN185" s="186"/>
      <c r="CO185" s="186"/>
      <c r="CP185" s="186"/>
      <c r="CQ185" s="186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6"/>
      <c r="ER185" s="186"/>
      <c r="ES185" s="186"/>
      <c r="ET185" s="186"/>
      <c r="EU185" s="186"/>
      <c r="EV185" s="186"/>
      <c r="EW185" s="186"/>
      <c r="EX185" s="186"/>
      <c r="EY185" s="186"/>
      <c r="EZ185" s="186"/>
      <c r="FA185" s="186"/>
      <c r="FB185" s="186"/>
      <c r="FC185" s="186"/>
      <c r="FD185" s="186"/>
      <c r="FE185" s="186"/>
      <c r="FF185" s="186"/>
      <c r="FG185" s="186"/>
      <c r="FH185" s="186"/>
      <c r="FI185" s="186"/>
      <c r="FJ185" s="186"/>
      <c r="FK185" s="186"/>
      <c r="FL185" s="186"/>
      <c r="FM185" s="186"/>
      <c r="FN185" s="186"/>
      <c r="FO185" s="186"/>
      <c r="FP185" s="186"/>
      <c r="FQ185" s="186"/>
      <c r="FR185" s="186"/>
      <c r="FS185" s="186"/>
      <c r="FT185" s="186"/>
      <c r="FU185" s="186"/>
      <c r="FV185" s="186"/>
      <c r="FW185" s="186"/>
      <c r="FX185" s="186"/>
      <c r="FY185" s="186"/>
      <c r="FZ185" s="186"/>
      <c r="GA185" s="186"/>
      <c r="GB185" s="186"/>
      <c r="GC185" s="186"/>
      <c r="GD185" s="186"/>
      <c r="GE185" s="186"/>
      <c r="GF185" s="186"/>
      <c r="GG185" s="186"/>
      <c r="GH185" s="186"/>
      <c r="GI185" s="186"/>
      <c r="GJ185" s="186"/>
      <c r="GK185" s="186"/>
      <c r="GL185" s="186"/>
      <c r="GM185" s="186"/>
      <c r="GN185" s="186"/>
      <c r="GO185" s="186"/>
      <c r="GP185" s="186"/>
      <c r="GQ185" s="186"/>
      <c r="GR185" s="186"/>
      <c r="GS185" s="186"/>
      <c r="GT185" s="186"/>
      <c r="GU185" s="186"/>
      <c r="GV185" s="186"/>
      <c r="GW185" s="186"/>
      <c r="GX185" s="186"/>
      <c r="GY185" s="186"/>
      <c r="GZ185" s="186"/>
      <c r="HA185" s="186"/>
      <c r="HB185" s="186"/>
      <c r="HC185" s="186"/>
      <c r="HD185" s="186"/>
      <c r="HE185" s="186"/>
      <c r="HF185" s="186"/>
      <c r="HG185" s="186"/>
      <c r="HH185" s="186"/>
      <c r="HI185" s="186"/>
      <c r="HJ185" s="186"/>
      <c r="HK185" s="186"/>
      <c r="HL185" s="186"/>
      <c r="HM185" s="186"/>
      <c r="HN185" s="186"/>
      <c r="HO185" s="186"/>
      <c r="HP185" s="186"/>
      <c r="HQ185" s="186"/>
      <c r="HR185" s="186"/>
      <c r="HS185" s="186"/>
      <c r="HT185" s="186"/>
      <c r="HU185" s="186"/>
      <c r="HV185" s="186"/>
      <c r="HW185" s="186"/>
      <c r="HX185" s="186"/>
      <c r="HY185" s="186"/>
      <c r="HZ185" s="186"/>
      <c r="IA185" s="186"/>
      <c r="IB185" s="186"/>
      <c r="IC185" s="186"/>
      <c r="ID185" s="186"/>
      <c r="IE185" s="186"/>
      <c r="IF185" s="186"/>
      <c r="IG185" s="186"/>
      <c r="IH185" s="186"/>
      <c r="II185" s="186"/>
      <c r="IJ185" s="186"/>
      <c r="IK185" s="186"/>
      <c r="IL185" s="186"/>
      <c r="IM185" s="186"/>
      <c r="IN185" s="186"/>
      <c r="IO185" s="186"/>
      <c r="IP185" s="186"/>
      <c r="IQ185" s="186"/>
      <c r="IR185" s="186"/>
      <c r="IS185" s="186"/>
      <c r="IT185" s="186"/>
      <c r="IU185" s="186"/>
      <c r="IV185" s="186"/>
    </row>
    <row r="186" spans="1:256" hidden="1">
      <c r="A186" s="840"/>
      <c r="B186" s="843"/>
      <c r="C186" s="182" t="s">
        <v>1</v>
      </c>
      <c r="D186" s="183">
        <f t="shared" si="78"/>
        <v>0</v>
      </c>
      <c r="E186" s="184">
        <f t="shared" si="79"/>
        <v>0</v>
      </c>
      <c r="F186" s="184">
        <f t="shared" si="80"/>
        <v>0</v>
      </c>
      <c r="G186" s="184"/>
      <c r="H186" s="184"/>
      <c r="I186" s="184"/>
      <c r="J186" s="184"/>
      <c r="K186" s="184"/>
      <c r="L186" s="184"/>
      <c r="M186" s="184">
        <f t="shared" si="81"/>
        <v>0</v>
      </c>
      <c r="N186" s="184"/>
      <c r="O186" s="184"/>
      <c r="P186" s="184"/>
      <c r="Q186" s="185"/>
      <c r="R186" s="185"/>
      <c r="S186" s="185"/>
      <c r="T186" s="185"/>
      <c r="U186" s="185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/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186"/>
      <c r="CI186" s="186"/>
      <c r="CJ186" s="186"/>
      <c r="CK186" s="186"/>
      <c r="CL186" s="186"/>
      <c r="CM186" s="186"/>
      <c r="CN186" s="186"/>
      <c r="CO186" s="186"/>
      <c r="CP186" s="186"/>
      <c r="CQ186" s="186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  <c r="DS186" s="186"/>
      <c r="DT186" s="186"/>
      <c r="DU186" s="186"/>
      <c r="DV186" s="186"/>
      <c r="DW186" s="186"/>
      <c r="DX186" s="186"/>
      <c r="DY186" s="186"/>
      <c r="DZ186" s="186"/>
      <c r="EA186" s="186"/>
      <c r="EB186" s="186"/>
      <c r="EC186" s="186"/>
      <c r="ED186" s="186"/>
      <c r="EE186" s="186"/>
      <c r="EF186" s="186"/>
      <c r="EG186" s="186"/>
      <c r="EH186" s="186"/>
      <c r="EI186" s="186"/>
      <c r="EJ186" s="186"/>
      <c r="EK186" s="186"/>
      <c r="EL186" s="186"/>
      <c r="EM186" s="186"/>
      <c r="EN186" s="186"/>
      <c r="EO186" s="186"/>
      <c r="EP186" s="186"/>
      <c r="EQ186" s="186"/>
      <c r="ER186" s="186"/>
      <c r="ES186" s="186"/>
      <c r="ET186" s="186"/>
      <c r="EU186" s="186"/>
      <c r="EV186" s="186"/>
      <c r="EW186" s="186"/>
      <c r="EX186" s="186"/>
      <c r="EY186" s="186"/>
      <c r="EZ186" s="186"/>
      <c r="FA186" s="186"/>
      <c r="FB186" s="186"/>
      <c r="FC186" s="186"/>
      <c r="FD186" s="186"/>
      <c r="FE186" s="186"/>
      <c r="FF186" s="186"/>
      <c r="FG186" s="186"/>
      <c r="FH186" s="186"/>
      <c r="FI186" s="186"/>
      <c r="FJ186" s="186"/>
      <c r="FK186" s="186"/>
      <c r="FL186" s="186"/>
      <c r="FM186" s="186"/>
      <c r="FN186" s="186"/>
      <c r="FO186" s="186"/>
      <c r="FP186" s="186"/>
      <c r="FQ186" s="186"/>
      <c r="FR186" s="186"/>
      <c r="FS186" s="186"/>
      <c r="FT186" s="186"/>
      <c r="FU186" s="186"/>
      <c r="FV186" s="186"/>
      <c r="FW186" s="186"/>
      <c r="FX186" s="186"/>
      <c r="FY186" s="186"/>
      <c r="FZ186" s="186"/>
      <c r="GA186" s="186"/>
      <c r="GB186" s="186"/>
      <c r="GC186" s="186"/>
      <c r="GD186" s="186"/>
      <c r="GE186" s="186"/>
      <c r="GF186" s="186"/>
      <c r="GG186" s="186"/>
      <c r="GH186" s="186"/>
      <c r="GI186" s="186"/>
      <c r="GJ186" s="186"/>
      <c r="GK186" s="186"/>
      <c r="GL186" s="186"/>
      <c r="GM186" s="186"/>
      <c r="GN186" s="186"/>
      <c r="GO186" s="186"/>
      <c r="GP186" s="186"/>
      <c r="GQ186" s="186"/>
      <c r="GR186" s="186"/>
      <c r="GS186" s="186"/>
      <c r="GT186" s="186"/>
      <c r="GU186" s="186"/>
      <c r="GV186" s="186"/>
      <c r="GW186" s="186"/>
      <c r="GX186" s="186"/>
      <c r="GY186" s="186"/>
      <c r="GZ186" s="186"/>
      <c r="HA186" s="186"/>
      <c r="HB186" s="186"/>
      <c r="HC186" s="186"/>
      <c r="HD186" s="186"/>
      <c r="HE186" s="186"/>
      <c r="HF186" s="186"/>
      <c r="HG186" s="186"/>
      <c r="HH186" s="186"/>
      <c r="HI186" s="186"/>
      <c r="HJ186" s="186"/>
      <c r="HK186" s="186"/>
      <c r="HL186" s="186"/>
      <c r="HM186" s="186"/>
      <c r="HN186" s="186"/>
      <c r="HO186" s="186"/>
      <c r="HP186" s="186"/>
      <c r="HQ186" s="186"/>
      <c r="HR186" s="186"/>
      <c r="HS186" s="186"/>
      <c r="HT186" s="186"/>
      <c r="HU186" s="186"/>
      <c r="HV186" s="186"/>
      <c r="HW186" s="186"/>
      <c r="HX186" s="186"/>
      <c r="HY186" s="186"/>
      <c r="HZ186" s="186"/>
      <c r="IA186" s="186"/>
      <c r="IB186" s="186"/>
      <c r="IC186" s="186"/>
      <c r="ID186" s="186"/>
      <c r="IE186" s="186"/>
      <c r="IF186" s="186"/>
      <c r="IG186" s="186"/>
      <c r="IH186" s="186"/>
      <c r="II186" s="186"/>
      <c r="IJ186" s="186"/>
      <c r="IK186" s="186"/>
      <c r="IL186" s="186"/>
      <c r="IM186" s="186"/>
      <c r="IN186" s="186"/>
      <c r="IO186" s="186"/>
      <c r="IP186" s="186"/>
      <c r="IQ186" s="186"/>
      <c r="IR186" s="186"/>
      <c r="IS186" s="186"/>
      <c r="IT186" s="186"/>
      <c r="IU186" s="186"/>
      <c r="IV186" s="186"/>
    </row>
    <row r="187" spans="1:256" hidden="1">
      <c r="A187" s="841"/>
      <c r="B187" s="844"/>
      <c r="C187" s="182" t="s">
        <v>2</v>
      </c>
      <c r="D187" s="183">
        <f>D185+D186</f>
        <v>25479419</v>
      </c>
      <c r="E187" s="184">
        <f t="shared" ref="E187:P187" si="82">E185+E186</f>
        <v>25417919</v>
      </c>
      <c r="F187" s="184">
        <f t="shared" si="82"/>
        <v>25392686</v>
      </c>
      <c r="G187" s="184">
        <f t="shared" si="82"/>
        <v>23728904</v>
      </c>
      <c r="H187" s="184">
        <f t="shared" si="82"/>
        <v>1663782</v>
      </c>
      <c r="I187" s="184">
        <f t="shared" si="82"/>
        <v>0</v>
      </c>
      <c r="J187" s="184">
        <f t="shared" si="82"/>
        <v>25233</v>
      </c>
      <c r="K187" s="184">
        <f t="shared" si="82"/>
        <v>0</v>
      </c>
      <c r="L187" s="184">
        <f t="shared" si="82"/>
        <v>0</v>
      </c>
      <c r="M187" s="184">
        <f t="shared" si="82"/>
        <v>61500</v>
      </c>
      <c r="N187" s="184">
        <f t="shared" si="82"/>
        <v>61500</v>
      </c>
      <c r="O187" s="184">
        <f t="shared" si="82"/>
        <v>0</v>
      </c>
      <c r="P187" s="184">
        <f t="shared" si="82"/>
        <v>0</v>
      </c>
      <c r="Q187" s="185"/>
      <c r="R187" s="185"/>
      <c r="S187" s="185"/>
      <c r="T187" s="185"/>
      <c r="U187" s="185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/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186"/>
      <c r="CI187" s="186"/>
      <c r="CJ187" s="186"/>
      <c r="CK187" s="186"/>
      <c r="CL187" s="186"/>
      <c r="CM187" s="186"/>
      <c r="CN187" s="186"/>
      <c r="CO187" s="186"/>
      <c r="CP187" s="186"/>
      <c r="CQ187" s="186"/>
      <c r="CR187" s="186"/>
      <c r="CS187" s="186"/>
      <c r="CT187" s="186"/>
      <c r="CU187" s="18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6"/>
      <c r="DQ187" s="186"/>
      <c r="DR187" s="186"/>
      <c r="DS187" s="186"/>
      <c r="DT187" s="186"/>
      <c r="DU187" s="186"/>
      <c r="DV187" s="186"/>
      <c r="DW187" s="186"/>
      <c r="DX187" s="186"/>
      <c r="DY187" s="186"/>
      <c r="DZ187" s="186"/>
      <c r="EA187" s="186"/>
      <c r="EB187" s="186"/>
      <c r="EC187" s="186"/>
      <c r="ED187" s="186"/>
      <c r="EE187" s="186"/>
      <c r="EF187" s="186"/>
      <c r="EG187" s="186"/>
      <c r="EH187" s="186"/>
      <c r="EI187" s="186"/>
      <c r="EJ187" s="186"/>
      <c r="EK187" s="186"/>
      <c r="EL187" s="186"/>
      <c r="EM187" s="186"/>
      <c r="EN187" s="186"/>
      <c r="EO187" s="186"/>
      <c r="EP187" s="186"/>
      <c r="EQ187" s="186"/>
      <c r="ER187" s="186"/>
      <c r="ES187" s="186"/>
      <c r="ET187" s="186"/>
      <c r="EU187" s="186"/>
      <c r="EV187" s="186"/>
      <c r="EW187" s="186"/>
      <c r="EX187" s="186"/>
      <c r="EY187" s="186"/>
      <c r="EZ187" s="186"/>
      <c r="FA187" s="186"/>
      <c r="FB187" s="186"/>
      <c r="FC187" s="186"/>
      <c r="FD187" s="186"/>
      <c r="FE187" s="186"/>
      <c r="FF187" s="186"/>
      <c r="FG187" s="186"/>
      <c r="FH187" s="186"/>
      <c r="FI187" s="186"/>
      <c r="FJ187" s="186"/>
      <c r="FK187" s="186"/>
      <c r="FL187" s="186"/>
      <c r="FM187" s="186"/>
      <c r="FN187" s="186"/>
      <c r="FO187" s="186"/>
      <c r="FP187" s="186"/>
      <c r="FQ187" s="186"/>
      <c r="FR187" s="186"/>
      <c r="FS187" s="186"/>
      <c r="FT187" s="186"/>
      <c r="FU187" s="186"/>
      <c r="FV187" s="186"/>
      <c r="FW187" s="186"/>
      <c r="FX187" s="186"/>
      <c r="FY187" s="186"/>
      <c r="FZ187" s="186"/>
      <c r="GA187" s="186"/>
      <c r="GB187" s="186"/>
      <c r="GC187" s="186"/>
      <c r="GD187" s="186"/>
      <c r="GE187" s="186"/>
      <c r="GF187" s="186"/>
      <c r="GG187" s="186"/>
      <c r="GH187" s="186"/>
      <c r="GI187" s="186"/>
      <c r="GJ187" s="186"/>
      <c r="GK187" s="186"/>
      <c r="GL187" s="186"/>
      <c r="GM187" s="186"/>
      <c r="GN187" s="186"/>
      <c r="GO187" s="186"/>
      <c r="GP187" s="186"/>
      <c r="GQ187" s="186"/>
      <c r="GR187" s="186"/>
      <c r="GS187" s="186"/>
      <c r="GT187" s="186"/>
      <c r="GU187" s="186"/>
      <c r="GV187" s="186"/>
      <c r="GW187" s="186"/>
      <c r="GX187" s="186"/>
      <c r="GY187" s="186"/>
      <c r="GZ187" s="186"/>
      <c r="HA187" s="186"/>
      <c r="HB187" s="186"/>
      <c r="HC187" s="186"/>
      <c r="HD187" s="186"/>
      <c r="HE187" s="186"/>
      <c r="HF187" s="186"/>
      <c r="HG187" s="186"/>
      <c r="HH187" s="186"/>
      <c r="HI187" s="186"/>
      <c r="HJ187" s="186"/>
      <c r="HK187" s="186"/>
      <c r="HL187" s="186"/>
      <c r="HM187" s="186"/>
      <c r="HN187" s="186"/>
      <c r="HO187" s="186"/>
      <c r="HP187" s="186"/>
      <c r="HQ187" s="186"/>
      <c r="HR187" s="186"/>
      <c r="HS187" s="186"/>
      <c r="HT187" s="186"/>
      <c r="HU187" s="186"/>
      <c r="HV187" s="186"/>
      <c r="HW187" s="186"/>
      <c r="HX187" s="186"/>
      <c r="HY187" s="186"/>
      <c r="HZ187" s="186"/>
      <c r="IA187" s="186"/>
      <c r="IB187" s="186"/>
      <c r="IC187" s="186"/>
      <c r="ID187" s="186"/>
      <c r="IE187" s="186"/>
      <c r="IF187" s="186"/>
      <c r="IG187" s="186"/>
      <c r="IH187" s="186"/>
      <c r="II187" s="186"/>
      <c r="IJ187" s="186"/>
      <c r="IK187" s="186"/>
      <c r="IL187" s="186"/>
      <c r="IM187" s="186"/>
      <c r="IN187" s="186"/>
      <c r="IO187" s="186"/>
      <c r="IP187" s="186"/>
      <c r="IQ187" s="186"/>
      <c r="IR187" s="186"/>
      <c r="IS187" s="186"/>
      <c r="IT187" s="186"/>
      <c r="IU187" s="186"/>
      <c r="IV187" s="186"/>
    </row>
    <row r="188" spans="1:256" hidden="1">
      <c r="A188" s="857">
        <v>80104</v>
      </c>
      <c r="B188" s="842" t="s">
        <v>220</v>
      </c>
      <c r="C188" s="182" t="s">
        <v>0</v>
      </c>
      <c r="D188" s="183">
        <f t="shared" si="78"/>
        <v>200000</v>
      </c>
      <c r="E188" s="184">
        <f>F188+I188+J188+K188+L188</f>
        <v>0</v>
      </c>
      <c r="F188" s="184">
        <f>G188+H188</f>
        <v>0</v>
      </c>
      <c r="G188" s="184">
        <v>0</v>
      </c>
      <c r="H188" s="184">
        <v>0</v>
      </c>
      <c r="I188" s="184">
        <v>0</v>
      </c>
      <c r="J188" s="184">
        <v>0</v>
      </c>
      <c r="K188" s="184">
        <v>0</v>
      </c>
      <c r="L188" s="184">
        <v>0</v>
      </c>
      <c r="M188" s="184">
        <f t="shared" si="81"/>
        <v>200000</v>
      </c>
      <c r="N188" s="184">
        <v>200000</v>
      </c>
      <c r="O188" s="184">
        <v>200000</v>
      </c>
      <c r="P188" s="184">
        <v>0</v>
      </c>
      <c r="Q188" s="185"/>
      <c r="R188" s="185"/>
      <c r="S188" s="185"/>
      <c r="T188" s="185"/>
      <c r="U188" s="185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/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186"/>
      <c r="CI188" s="186"/>
      <c r="CJ188" s="186"/>
      <c r="CK188" s="186"/>
      <c r="CL188" s="186"/>
      <c r="CM188" s="186"/>
      <c r="CN188" s="186"/>
      <c r="CO188" s="186"/>
      <c r="CP188" s="186"/>
      <c r="CQ188" s="186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186"/>
      <c r="DT188" s="186"/>
      <c r="DU188" s="186"/>
      <c r="DV188" s="186"/>
      <c r="DW188" s="186"/>
      <c r="DX188" s="186"/>
      <c r="DY188" s="186"/>
      <c r="DZ188" s="186"/>
      <c r="EA188" s="186"/>
      <c r="EB188" s="186"/>
      <c r="EC188" s="186"/>
      <c r="ED188" s="186"/>
      <c r="EE188" s="186"/>
      <c r="EF188" s="186"/>
      <c r="EG188" s="186"/>
      <c r="EH188" s="186"/>
      <c r="EI188" s="186"/>
      <c r="EJ188" s="186"/>
      <c r="EK188" s="186"/>
      <c r="EL188" s="186"/>
      <c r="EM188" s="186"/>
      <c r="EN188" s="186"/>
      <c r="EO188" s="186"/>
      <c r="EP188" s="186"/>
      <c r="EQ188" s="186"/>
      <c r="ER188" s="186"/>
      <c r="ES188" s="186"/>
      <c r="ET188" s="186"/>
      <c r="EU188" s="186"/>
      <c r="EV188" s="186"/>
      <c r="EW188" s="186"/>
      <c r="EX188" s="186"/>
      <c r="EY188" s="186"/>
      <c r="EZ188" s="186"/>
      <c r="FA188" s="186"/>
      <c r="FB188" s="186"/>
      <c r="FC188" s="186"/>
      <c r="FD188" s="186"/>
      <c r="FE188" s="186"/>
      <c r="FF188" s="186"/>
      <c r="FG188" s="186"/>
      <c r="FH188" s="186"/>
      <c r="FI188" s="186"/>
      <c r="FJ188" s="186"/>
      <c r="FK188" s="186"/>
      <c r="FL188" s="186"/>
      <c r="FM188" s="186"/>
      <c r="FN188" s="186"/>
      <c r="FO188" s="186"/>
      <c r="FP188" s="186"/>
      <c r="FQ188" s="186"/>
      <c r="FR188" s="186"/>
      <c r="FS188" s="186"/>
      <c r="FT188" s="186"/>
      <c r="FU188" s="186"/>
      <c r="FV188" s="186"/>
      <c r="FW188" s="186"/>
      <c r="FX188" s="186"/>
      <c r="FY188" s="186"/>
      <c r="FZ188" s="186"/>
      <c r="GA188" s="186"/>
      <c r="GB188" s="186"/>
      <c r="GC188" s="186"/>
      <c r="GD188" s="186"/>
      <c r="GE188" s="186"/>
      <c r="GF188" s="186"/>
      <c r="GG188" s="186"/>
      <c r="GH188" s="186"/>
      <c r="GI188" s="186"/>
      <c r="GJ188" s="186"/>
      <c r="GK188" s="186"/>
      <c r="GL188" s="186"/>
      <c r="GM188" s="186"/>
      <c r="GN188" s="186"/>
      <c r="GO188" s="186"/>
      <c r="GP188" s="186"/>
      <c r="GQ188" s="186"/>
      <c r="GR188" s="186"/>
      <c r="GS188" s="186"/>
      <c r="GT188" s="186"/>
      <c r="GU188" s="186"/>
      <c r="GV188" s="186"/>
      <c r="GW188" s="186"/>
      <c r="GX188" s="186"/>
      <c r="GY188" s="186"/>
      <c r="GZ188" s="186"/>
      <c r="HA188" s="186"/>
      <c r="HB188" s="186"/>
      <c r="HC188" s="186"/>
      <c r="HD188" s="186"/>
      <c r="HE188" s="186"/>
      <c r="HF188" s="186"/>
      <c r="HG188" s="186"/>
      <c r="HH188" s="186"/>
      <c r="HI188" s="186"/>
      <c r="HJ188" s="186"/>
      <c r="HK188" s="186"/>
      <c r="HL188" s="186"/>
      <c r="HM188" s="186"/>
      <c r="HN188" s="186"/>
      <c r="HO188" s="186"/>
      <c r="HP188" s="186"/>
      <c r="HQ188" s="186"/>
      <c r="HR188" s="186"/>
      <c r="HS188" s="186"/>
      <c r="HT188" s="186"/>
      <c r="HU188" s="186"/>
      <c r="HV188" s="186"/>
      <c r="HW188" s="186"/>
      <c r="HX188" s="186"/>
      <c r="HY188" s="186"/>
      <c r="HZ188" s="186"/>
      <c r="IA188" s="186"/>
      <c r="IB188" s="186"/>
      <c r="IC188" s="186"/>
      <c r="ID188" s="186"/>
      <c r="IE188" s="186"/>
      <c r="IF188" s="186"/>
      <c r="IG188" s="186"/>
      <c r="IH188" s="186"/>
      <c r="II188" s="186"/>
      <c r="IJ188" s="186"/>
      <c r="IK188" s="186"/>
      <c r="IL188" s="186"/>
      <c r="IM188" s="186"/>
      <c r="IN188" s="186"/>
      <c r="IO188" s="186"/>
      <c r="IP188" s="186"/>
      <c r="IQ188" s="186"/>
      <c r="IR188" s="186"/>
      <c r="IS188" s="186"/>
      <c r="IT188" s="186"/>
      <c r="IU188" s="186"/>
      <c r="IV188" s="186"/>
    </row>
    <row r="189" spans="1:256" hidden="1">
      <c r="A189" s="858"/>
      <c r="B189" s="843"/>
      <c r="C189" s="182" t="s">
        <v>1</v>
      </c>
      <c r="D189" s="183">
        <f t="shared" si="78"/>
        <v>0</v>
      </c>
      <c r="E189" s="184">
        <f>F189+I189+J189+K189+L189</f>
        <v>0</v>
      </c>
      <c r="F189" s="184">
        <f>G189+H189</f>
        <v>0</v>
      </c>
      <c r="G189" s="184"/>
      <c r="H189" s="184"/>
      <c r="I189" s="184"/>
      <c r="J189" s="184"/>
      <c r="K189" s="184"/>
      <c r="L189" s="184"/>
      <c r="M189" s="184">
        <f t="shared" si="81"/>
        <v>0</v>
      </c>
      <c r="N189" s="184"/>
      <c r="O189" s="184"/>
      <c r="P189" s="184"/>
      <c r="Q189" s="185"/>
      <c r="R189" s="185"/>
      <c r="S189" s="185"/>
      <c r="T189" s="185"/>
      <c r="U189" s="185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/>
      <c r="BX189" s="186"/>
      <c r="BY189" s="186"/>
      <c r="BZ189" s="186"/>
      <c r="CA189" s="186"/>
      <c r="CB189" s="186"/>
      <c r="CC189" s="186"/>
      <c r="CD189" s="186"/>
      <c r="CE189" s="186"/>
      <c r="CF189" s="186"/>
      <c r="CG189" s="186"/>
      <c r="CH189" s="186"/>
      <c r="CI189" s="186"/>
      <c r="CJ189" s="186"/>
      <c r="CK189" s="186"/>
      <c r="CL189" s="186"/>
      <c r="CM189" s="186"/>
      <c r="CN189" s="186"/>
      <c r="CO189" s="186"/>
      <c r="CP189" s="186"/>
      <c r="CQ189" s="186"/>
      <c r="CR189" s="186"/>
      <c r="CS189" s="186"/>
      <c r="CT189" s="186"/>
      <c r="CU189" s="186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6"/>
      <c r="DQ189" s="186"/>
      <c r="DR189" s="186"/>
      <c r="DS189" s="186"/>
      <c r="DT189" s="186"/>
      <c r="DU189" s="186"/>
      <c r="DV189" s="186"/>
      <c r="DW189" s="186"/>
      <c r="DX189" s="186"/>
      <c r="DY189" s="186"/>
      <c r="DZ189" s="186"/>
      <c r="EA189" s="186"/>
      <c r="EB189" s="186"/>
      <c r="EC189" s="186"/>
      <c r="ED189" s="186"/>
      <c r="EE189" s="186"/>
      <c r="EF189" s="186"/>
      <c r="EG189" s="186"/>
      <c r="EH189" s="186"/>
      <c r="EI189" s="186"/>
      <c r="EJ189" s="186"/>
      <c r="EK189" s="186"/>
      <c r="EL189" s="186"/>
      <c r="EM189" s="186"/>
      <c r="EN189" s="186"/>
      <c r="EO189" s="186"/>
      <c r="EP189" s="186"/>
      <c r="EQ189" s="186"/>
      <c r="ER189" s="186"/>
      <c r="ES189" s="186"/>
      <c r="ET189" s="186"/>
      <c r="EU189" s="186"/>
      <c r="EV189" s="186"/>
      <c r="EW189" s="186"/>
      <c r="EX189" s="186"/>
      <c r="EY189" s="186"/>
      <c r="EZ189" s="186"/>
      <c r="FA189" s="186"/>
      <c r="FB189" s="186"/>
      <c r="FC189" s="186"/>
      <c r="FD189" s="186"/>
      <c r="FE189" s="186"/>
      <c r="FF189" s="186"/>
      <c r="FG189" s="186"/>
      <c r="FH189" s="186"/>
      <c r="FI189" s="186"/>
      <c r="FJ189" s="186"/>
      <c r="FK189" s="186"/>
      <c r="FL189" s="186"/>
      <c r="FM189" s="186"/>
      <c r="FN189" s="186"/>
      <c r="FO189" s="186"/>
      <c r="FP189" s="186"/>
      <c r="FQ189" s="186"/>
      <c r="FR189" s="186"/>
      <c r="FS189" s="186"/>
      <c r="FT189" s="186"/>
      <c r="FU189" s="186"/>
      <c r="FV189" s="186"/>
      <c r="FW189" s="186"/>
      <c r="FX189" s="186"/>
      <c r="FY189" s="186"/>
      <c r="FZ189" s="186"/>
      <c r="GA189" s="186"/>
      <c r="GB189" s="186"/>
      <c r="GC189" s="186"/>
      <c r="GD189" s="186"/>
      <c r="GE189" s="186"/>
      <c r="GF189" s="186"/>
      <c r="GG189" s="186"/>
      <c r="GH189" s="186"/>
      <c r="GI189" s="186"/>
      <c r="GJ189" s="186"/>
      <c r="GK189" s="186"/>
      <c r="GL189" s="186"/>
      <c r="GM189" s="186"/>
      <c r="GN189" s="186"/>
      <c r="GO189" s="186"/>
      <c r="GP189" s="186"/>
      <c r="GQ189" s="186"/>
      <c r="GR189" s="186"/>
      <c r="GS189" s="186"/>
      <c r="GT189" s="186"/>
      <c r="GU189" s="186"/>
      <c r="GV189" s="186"/>
      <c r="GW189" s="186"/>
      <c r="GX189" s="186"/>
      <c r="GY189" s="186"/>
      <c r="GZ189" s="186"/>
      <c r="HA189" s="186"/>
      <c r="HB189" s="186"/>
      <c r="HC189" s="186"/>
      <c r="HD189" s="186"/>
      <c r="HE189" s="186"/>
      <c r="HF189" s="186"/>
      <c r="HG189" s="186"/>
      <c r="HH189" s="186"/>
      <c r="HI189" s="186"/>
      <c r="HJ189" s="186"/>
      <c r="HK189" s="186"/>
      <c r="HL189" s="186"/>
      <c r="HM189" s="186"/>
      <c r="HN189" s="186"/>
      <c r="HO189" s="186"/>
      <c r="HP189" s="186"/>
      <c r="HQ189" s="186"/>
      <c r="HR189" s="186"/>
      <c r="HS189" s="186"/>
      <c r="HT189" s="186"/>
      <c r="HU189" s="186"/>
      <c r="HV189" s="186"/>
      <c r="HW189" s="186"/>
      <c r="HX189" s="186"/>
      <c r="HY189" s="186"/>
      <c r="HZ189" s="186"/>
      <c r="IA189" s="186"/>
      <c r="IB189" s="186"/>
      <c r="IC189" s="186"/>
      <c r="ID189" s="186"/>
      <c r="IE189" s="186"/>
      <c r="IF189" s="186"/>
      <c r="IG189" s="186"/>
      <c r="IH189" s="186"/>
      <c r="II189" s="186"/>
      <c r="IJ189" s="186"/>
      <c r="IK189" s="186"/>
      <c r="IL189" s="186"/>
      <c r="IM189" s="186"/>
      <c r="IN189" s="186"/>
      <c r="IO189" s="186"/>
      <c r="IP189" s="186"/>
      <c r="IQ189" s="186"/>
      <c r="IR189" s="186"/>
      <c r="IS189" s="186"/>
      <c r="IT189" s="186"/>
      <c r="IU189" s="186"/>
      <c r="IV189" s="186"/>
    </row>
    <row r="190" spans="1:256" hidden="1">
      <c r="A190" s="859"/>
      <c r="B190" s="844"/>
      <c r="C190" s="182" t="s">
        <v>2</v>
      </c>
      <c r="D190" s="183">
        <f>D188+D189</f>
        <v>200000</v>
      </c>
      <c r="E190" s="184">
        <f t="shared" ref="E190:P190" si="83">E188+E189</f>
        <v>0</v>
      </c>
      <c r="F190" s="184">
        <f t="shared" si="83"/>
        <v>0</v>
      </c>
      <c r="G190" s="184">
        <f t="shared" si="83"/>
        <v>0</v>
      </c>
      <c r="H190" s="184">
        <f t="shared" si="83"/>
        <v>0</v>
      </c>
      <c r="I190" s="184">
        <f t="shared" si="83"/>
        <v>0</v>
      </c>
      <c r="J190" s="184">
        <f t="shared" si="83"/>
        <v>0</v>
      </c>
      <c r="K190" s="184">
        <f t="shared" si="83"/>
        <v>0</v>
      </c>
      <c r="L190" s="184">
        <f t="shared" si="83"/>
        <v>0</v>
      </c>
      <c r="M190" s="184">
        <f t="shared" si="83"/>
        <v>200000</v>
      </c>
      <c r="N190" s="184">
        <f t="shared" si="83"/>
        <v>200000</v>
      </c>
      <c r="O190" s="184">
        <f t="shared" si="83"/>
        <v>200000</v>
      </c>
      <c r="P190" s="184">
        <f t="shared" si="83"/>
        <v>0</v>
      </c>
      <c r="Q190" s="185"/>
      <c r="R190" s="185"/>
      <c r="S190" s="185"/>
      <c r="T190" s="185"/>
      <c r="U190" s="185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/>
      <c r="BX190" s="186"/>
      <c r="BY190" s="186"/>
      <c r="BZ190" s="186"/>
      <c r="CA190" s="186"/>
      <c r="CB190" s="186"/>
      <c r="CC190" s="186"/>
      <c r="CD190" s="186"/>
      <c r="CE190" s="186"/>
      <c r="CF190" s="186"/>
      <c r="CG190" s="186"/>
      <c r="CH190" s="186"/>
      <c r="CI190" s="186"/>
      <c r="CJ190" s="186"/>
      <c r="CK190" s="186"/>
      <c r="CL190" s="186"/>
      <c r="CM190" s="186"/>
      <c r="CN190" s="186"/>
      <c r="CO190" s="186"/>
      <c r="CP190" s="186"/>
      <c r="CQ190" s="186"/>
      <c r="CR190" s="186"/>
      <c r="CS190" s="186"/>
      <c r="CT190" s="186"/>
      <c r="CU190" s="186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6"/>
      <c r="DQ190" s="186"/>
      <c r="DR190" s="186"/>
      <c r="DS190" s="186"/>
      <c r="DT190" s="186"/>
      <c r="DU190" s="186"/>
      <c r="DV190" s="186"/>
      <c r="DW190" s="186"/>
      <c r="DX190" s="186"/>
      <c r="DY190" s="186"/>
      <c r="DZ190" s="186"/>
      <c r="EA190" s="186"/>
      <c r="EB190" s="186"/>
      <c r="EC190" s="186"/>
      <c r="ED190" s="186"/>
      <c r="EE190" s="186"/>
      <c r="EF190" s="186"/>
      <c r="EG190" s="186"/>
      <c r="EH190" s="186"/>
      <c r="EI190" s="186"/>
      <c r="EJ190" s="186"/>
      <c r="EK190" s="186"/>
      <c r="EL190" s="186"/>
      <c r="EM190" s="186"/>
      <c r="EN190" s="186"/>
      <c r="EO190" s="186"/>
      <c r="EP190" s="186"/>
      <c r="EQ190" s="186"/>
      <c r="ER190" s="186"/>
      <c r="ES190" s="186"/>
      <c r="ET190" s="186"/>
      <c r="EU190" s="186"/>
      <c r="EV190" s="186"/>
      <c r="EW190" s="186"/>
      <c r="EX190" s="186"/>
      <c r="EY190" s="186"/>
      <c r="EZ190" s="186"/>
      <c r="FA190" s="186"/>
      <c r="FB190" s="186"/>
      <c r="FC190" s="186"/>
      <c r="FD190" s="186"/>
      <c r="FE190" s="186"/>
      <c r="FF190" s="186"/>
      <c r="FG190" s="186"/>
      <c r="FH190" s="186"/>
      <c r="FI190" s="186"/>
      <c r="FJ190" s="186"/>
      <c r="FK190" s="186"/>
      <c r="FL190" s="186"/>
      <c r="FM190" s="186"/>
      <c r="FN190" s="186"/>
      <c r="FO190" s="186"/>
      <c r="FP190" s="186"/>
      <c r="FQ190" s="186"/>
      <c r="FR190" s="186"/>
      <c r="FS190" s="186"/>
      <c r="FT190" s="186"/>
      <c r="FU190" s="186"/>
      <c r="FV190" s="186"/>
      <c r="FW190" s="186"/>
      <c r="FX190" s="186"/>
      <c r="FY190" s="186"/>
      <c r="FZ190" s="186"/>
      <c r="GA190" s="186"/>
      <c r="GB190" s="186"/>
      <c r="GC190" s="186"/>
      <c r="GD190" s="186"/>
      <c r="GE190" s="186"/>
      <c r="GF190" s="186"/>
      <c r="GG190" s="186"/>
      <c r="GH190" s="186"/>
      <c r="GI190" s="186"/>
      <c r="GJ190" s="186"/>
      <c r="GK190" s="186"/>
      <c r="GL190" s="186"/>
      <c r="GM190" s="186"/>
      <c r="GN190" s="186"/>
      <c r="GO190" s="186"/>
      <c r="GP190" s="186"/>
      <c r="GQ190" s="186"/>
      <c r="GR190" s="186"/>
      <c r="GS190" s="186"/>
      <c r="GT190" s="186"/>
      <c r="GU190" s="186"/>
      <c r="GV190" s="186"/>
      <c r="GW190" s="186"/>
      <c r="GX190" s="186"/>
      <c r="GY190" s="186"/>
      <c r="GZ190" s="186"/>
      <c r="HA190" s="186"/>
      <c r="HB190" s="186"/>
      <c r="HC190" s="186"/>
      <c r="HD190" s="186"/>
      <c r="HE190" s="186"/>
      <c r="HF190" s="186"/>
      <c r="HG190" s="186"/>
      <c r="HH190" s="186"/>
      <c r="HI190" s="186"/>
      <c r="HJ190" s="186"/>
      <c r="HK190" s="186"/>
      <c r="HL190" s="186"/>
      <c r="HM190" s="186"/>
      <c r="HN190" s="186"/>
      <c r="HO190" s="186"/>
      <c r="HP190" s="186"/>
      <c r="HQ190" s="186"/>
      <c r="HR190" s="186"/>
      <c r="HS190" s="186"/>
      <c r="HT190" s="186"/>
      <c r="HU190" s="186"/>
      <c r="HV190" s="186"/>
      <c r="HW190" s="186"/>
      <c r="HX190" s="186"/>
      <c r="HY190" s="186"/>
      <c r="HZ190" s="186"/>
      <c r="IA190" s="186"/>
      <c r="IB190" s="186"/>
      <c r="IC190" s="186"/>
      <c r="ID190" s="186"/>
      <c r="IE190" s="186"/>
      <c r="IF190" s="186"/>
      <c r="IG190" s="186"/>
      <c r="IH190" s="186"/>
      <c r="II190" s="186"/>
      <c r="IJ190" s="186"/>
      <c r="IK190" s="186"/>
      <c r="IL190" s="186"/>
      <c r="IM190" s="186"/>
      <c r="IN190" s="186"/>
      <c r="IO190" s="186"/>
      <c r="IP190" s="186"/>
      <c r="IQ190" s="186"/>
      <c r="IR190" s="186"/>
      <c r="IS190" s="186"/>
      <c r="IT190" s="186"/>
      <c r="IU190" s="186"/>
      <c r="IV190" s="186"/>
    </row>
    <row r="191" spans="1:256" hidden="1">
      <c r="A191" s="839" t="s">
        <v>221</v>
      </c>
      <c r="B191" s="842" t="s">
        <v>222</v>
      </c>
      <c r="C191" s="182" t="s">
        <v>0</v>
      </c>
      <c r="D191" s="183">
        <f t="shared" si="78"/>
        <v>2883417</v>
      </c>
      <c r="E191" s="184">
        <f t="shared" si="79"/>
        <v>2883417</v>
      </c>
      <c r="F191" s="184">
        <f t="shared" si="80"/>
        <v>399185</v>
      </c>
      <c r="G191" s="184">
        <v>383555</v>
      </c>
      <c r="H191" s="184">
        <v>15630</v>
      </c>
      <c r="I191" s="184">
        <v>0</v>
      </c>
      <c r="J191" s="184">
        <v>1787</v>
      </c>
      <c r="K191" s="184">
        <f>2110078+372367</f>
        <v>2482445</v>
      </c>
      <c r="L191" s="184">
        <v>0</v>
      </c>
      <c r="M191" s="184">
        <f t="shared" si="81"/>
        <v>0</v>
      </c>
      <c r="N191" s="184">
        <v>0</v>
      </c>
      <c r="O191" s="184">
        <v>0</v>
      </c>
      <c r="P191" s="184">
        <v>0</v>
      </c>
      <c r="Q191" s="185"/>
      <c r="R191" s="185"/>
      <c r="S191" s="185"/>
      <c r="T191" s="185"/>
      <c r="U191" s="185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/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186"/>
      <c r="CI191" s="186"/>
      <c r="CJ191" s="186"/>
      <c r="CK191" s="186"/>
      <c r="CL191" s="186"/>
      <c r="CM191" s="186"/>
      <c r="CN191" s="186"/>
      <c r="CO191" s="186"/>
      <c r="CP191" s="186"/>
      <c r="CQ191" s="186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6"/>
      <c r="DR191" s="186"/>
      <c r="DS191" s="186"/>
      <c r="DT191" s="186"/>
      <c r="DU191" s="186"/>
      <c r="DV191" s="186"/>
      <c r="DW191" s="186"/>
      <c r="DX191" s="186"/>
      <c r="DY191" s="186"/>
      <c r="DZ191" s="186"/>
      <c r="EA191" s="186"/>
      <c r="EB191" s="186"/>
      <c r="EC191" s="186"/>
      <c r="ED191" s="186"/>
      <c r="EE191" s="186"/>
      <c r="EF191" s="186"/>
      <c r="EG191" s="186"/>
      <c r="EH191" s="186"/>
      <c r="EI191" s="186"/>
      <c r="EJ191" s="186"/>
      <c r="EK191" s="186"/>
      <c r="EL191" s="186"/>
      <c r="EM191" s="186"/>
      <c r="EN191" s="186"/>
      <c r="EO191" s="186"/>
      <c r="EP191" s="186"/>
      <c r="EQ191" s="186"/>
      <c r="ER191" s="186"/>
      <c r="ES191" s="186"/>
      <c r="ET191" s="186"/>
      <c r="EU191" s="186"/>
      <c r="EV191" s="186"/>
      <c r="EW191" s="186"/>
      <c r="EX191" s="186"/>
      <c r="EY191" s="186"/>
      <c r="EZ191" s="186"/>
      <c r="FA191" s="186"/>
      <c r="FB191" s="186"/>
      <c r="FC191" s="186"/>
      <c r="FD191" s="186"/>
      <c r="FE191" s="186"/>
      <c r="FF191" s="186"/>
      <c r="FG191" s="186"/>
      <c r="FH191" s="186"/>
      <c r="FI191" s="186"/>
      <c r="FJ191" s="186"/>
      <c r="FK191" s="186"/>
      <c r="FL191" s="186"/>
      <c r="FM191" s="186"/>
      <c r="FN191" s="186"/>
      <c r="FO191" s="186"/>
      <c r="FP191" s="186"/>
      <c r="FQ191" s="186"/>
      <c r="FR191" s="186"/>
      <c r="FS191" s="186"/>
      <c r="FT191" s="186"/>
      <c r="FU191" s="186"/>
      <c r="FV191" s="186"/>
      <c r="FW191" s="186"/>
      <c r="FX191" s="186"/>
      <c r="FY191" s="186"/>
      <c r="FZ191" s="186"/>
      <c r="GA191" s="186"/>
      <c r="GB191" s="186"/>
      <c r="GC191" s="186"/>
      <c r="GD191" s="186"/>
      <c r="GE191" s="186"/>
      <c r="GF191" s="186"/>
      <c r="GG191" s="186"/>
      <c r="GH191" s="186"/>
      <c r="GI191" s="186"/>
      <c r="GJ191" s="186"/>
      <c r="GK191" s="186"/>
      <c r="GL191" s="186"/>
      <c r="GM191" s="186"/>
      <c r="GN191" s="186"/>
      <c r="GO191" s="186"/>
      <c r="GP191" s="186"/>
      <c r="GQ191" s="186"/>
      <c r="GR191" s="186"/>
      <c r="GS191" s="186"/>
      <c r="GT191" s="186"/>
      <c r="GU191" s="186"/>
      <c r="GV191" s="186"/>
      <c r="GW191" s="186"/>
      <c r="GX191" s="186"/>
      <c r="GY191" s="186"/>
      <c r="GZ191" s="186"/>
      <c r="HA191" s="186"/>
      <c r="HB191" s="186"/>
      <c r="HC191" s="186"/>
      <c r="HD191" s="186"/>
      <c r="HE191" s="186"/>
      <c r="HF191" s="186"/>
      <c r="HG191" s="186"/>
      <c r="HH191" s="186"/>
      <c r="HI191" s="186"/>
      <c r="HJ191" s="186"/>
      <c r="HK191" s="186"/>
      <c r="HL191" s="186"/>
      <c r="HM191" s="186"/>
      <c r="HN191" s="186"/>
      <c r="HO191" s="186"/>
      <c r="HP191" s="186"/>
      <c r="HQ191" s="186"/>
      <c r="HR191" s="186"/>
      <c r="HS191" s="186"/>
      <c r="HT191" s="186"/>
      <c r="HU191" s="186"/>
      <c r="HV191" s="186"/>
      <c r="HW191" s="186"/>
      <c r="HX191" s="186"/>
      <c r="HY191" s="186"/>
      <c r="HZ191" s="186"/>
      <c r="IA191" s="186"/>
      <c r="IB191" s="186"/>
      <c r="IC191" s="186"/>
      <c r="ID191" s="186"/>
      <c r="IE191" s="186"/>
      <c r="IF191" s="186"/>
      <c r="IG191" s="186"/>
      <c r="IH191" s="186"/>
      <c r="II191" s="186"/>
      <c r="IJ191" s="186"/>
      <c r="IK191" s="186"/>
      <c r="IL191" s="186"/>
      <c r="IM191" s="186"/>
      <c r="IN191" s="186"/>
      <c r="IO191" s="186"/>
      <c r="IP191" s="186"/>
      <c r="IQ191" s="186"/>
      <c r="IR191" s="186"/>
      <c r="IS191" s="186"/>
      <c r="IT191" s="186"/>
      <c r="IU191" s="186"/>
      <c r="IV191" s="186"/>
    </row>
    <row r="192" spans="1:256" hidden="1">
      <c r="A192" s="840"/>
      <c r="B192" s="843"/>
      <c r="C192" s="182" t="s">
        <v>1</v>
      </c>
      <c r="D192" s="183">
        <f t="shared" si="78"/>
        <v>0</v>
      </c>
      <c r="E192" s="184">
        <f t="shared" si="79"/>
        <v>0</v>
      </c>
      <c r="F192" s="184">
        <f t="shared" si="80"/>
        <v>0</v>
      </c>
      <c r="G192" s="184"/>
      <c r="H192" s="184"/>
      <c r="I192" s="184"/>
      <c r="J192" s="184"/>
      <c r="K192" s="184"/>
      <c r="L192" s="184"/>
      <c r="M192" s="184">
        <f t="shared" si="81"/>
        <v>0</v>
      </c>
      <c r="N192" s="184"/>
      <c r="O192" s="184"/>
      <c r="P192" s="184"/>
      <c r="Q192" s="185"/>
      <c r="R192" s="185"/>
      <c r="S192" s="185"/>
      <c r="T192" s="185"/>
      <c r="U192" s="185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/>
      <c r="BT192" s="186"/>
      <c r="BU192" s="186"/>
      <c r="BV192" s="186"/>
      <c r="BW192" s="186"/>
      <c r="BX192" s="186"/>
      <c r="BY192" s="186"/>
      <c r="BZ192" s="186"/>
      <c r="CA192" s="186"/>
      <c r="CB192" s="186"/>
      <c r="CC192" s="186"/>
      <c r="CD192" s="186"/>
      <c r="CE192" s="186"/>
      <c r="CF192" s="186"/>
      <c r="CG192" s="186"/>
      <c r="CH192" s="186"/>
      <c r="CI192" s="186"/>
      <c r="CJ192" s="186"/>
      <c r="CK192" s="186"/>
      <c r="CL192" s="186"/>
      <c r="CM192" s="186"/>
      <c r="CN192" s="186"/>
      <c r="CO192" s="186"/>
      <c r="CP192" s="186"/>
      <c r="CQ192" s="186"/>
      <c r="CR192" s="186"/>
      <c r="CS192" s="186"/>
      <c r="CT192" s="186"/>
      <c r="CU192" s="186"/>
      <c r="CV192" s="186"/>
      <c r="CW192" s="186"/>
      <c r="CX192" s="186"/>
      <c r="CY192" s="186"/>
      <c r="CZ192" s="186"/>
      <c r="DA192" s="186"/>
      <c r="DB192" s="186"/>
      <c r="DC192" s="186"/>
      <c r="DD192" s="186"/>
      <c r="DE192" s="186"/>
      <c r="DF192" s="186"/>
      <c r="DG192" s="186"/>
      <c r="DH192" s="186"/>
      <c r="DI192" s="186"/>
      <c r="DJ192" s="186"/>
      <c r="DK192" s="186"/>
      <c r="DL192" s="186"/>
      <c r="DM192" s="186"/>
      <c r="DN192" s="186"/>
      <c r="DO192" s="186"/>
      <c r="DP192" s="186"/>
      <c r="DQ192" s="186"/>
      <c r="DR192" s="186"/>
      <c r="DS192" s="186"/>
      <c r="DT192" s="186"/>
      <c r="DU192" s="186"/>
      <c r="DV192" s="186"/>
      <c r="DW192" s="186"/>
      <c r="DX192" s="186"/>
      <c r="DY192" s="186"/>
      <c r="DZ192" s="186"/>
      <c r="EA192" s="186"/>
      <c r="EB192" s="186"/>
      <c r="EC192" s="186"/>
      <c r="ED192" s="186"/>
      <c r="EE192" s="186"/>
      <c r="EF192" s="186"/>
      <c r="EG192" s="186"/>
      <c r="EH192" s="186"/>
      <c r="EI192" s="186"/>
      <c r="EJ192" s="186"/>
      <c r="EK192" s="186"/>
      <c r="EL192" s="186"/>
      <c r="EM192" s="186"/>
      <c r="EN192" s="186"/>
      <c r="EO192" s="186"/>
      <c r="EP192" s="186"/>
      <c r="EQ192" s="186"/>
      <c r="ER192" s="186"/>
      <c r="ES192" s="186"/>
      <c r="ET192" s="186"/>
      <c r="EU192" s="186"/>
      <c r="EV192" s="186"/>
      <c r="EW192" s="186"/>
      <c r="EX192" s="186"/>
      <c r="EY192" s="186"/>
      <c r="EZ192" s="186"/>
      <c r="FA192" s="186"/>
      <c r="FB192" s="186"/>
      <c r="FC192" s="186"/>
      <c r="FD192" s="186"/>
      <c r="FE192" s="186"/>
      <c r="FF192" s="186"/>
      <c r="FG192" s="186"/>
      <c r="FH192" s="186"/>
      <c r="FI192" s="186"/>
      <c r="FJ192" s="186"/>
      <c r="FK192" s="186"/>
      <c r="FL192" s="186"/>
      <c r="FM192" s="186"/>
      <c r="FN192" s="186"/>
      <c r="FO192" s="186"/>
      <c r="FP192" s="186"/>
      <c r="FQ192" s="186"/>
      <c r="FR192" s="186"/>
      <c r="FS192" s="186"/>
      <c r="FT192" s="186"/>
      <c r="FU192" s="186"/>
      <c r="FV192" s="186"/>
      <c r="FW192" s="186"/>
      <c r="FX192" s="186"/>
      <c r="FY192" s="186"/>
      <c r="FZ192" s="186"/>
      <c r="GA192" s="186"/>
      <c r="GB192" s="186"/>
      <c r="GC192" s="186"/>
      <c r="GD192" s="186"/>
      <c r="GE192" s="186"/>
      <c r="GF192" s="186"/>
      <c r="GG192" s="186"/>
      <c r="GH192" s="186"/>
      <c r="GI192" s="186"/>
      <c r="GJ192" s="186"/>
      <c r="GK192" s="186"/>
      <c r="GL192" s="186"/>
      <c r="GM192" s="186"/>
      <c r="GN192" s="186"/>
      <c r="GO192" s="186"/>
      <c r="GP192" s="186"/>
      <c r="GQ192" s="186"/>
      <c r="GR192" s="186"/>
      <c r="GS192" s="186"/>
      <c r="GT192" s="186"/>
      <c r="GU192" s="186"/>
      <c r="GV192" s="186"/>
      <c r="GW192" s="186"/>
      <c r="GX192" s="186"/>
      <c r="GY192" s="186"/>
      <c r="GZ192" s="186"/>
      <c r="HA192" s="186"/>
      <c r="HB192" s="186"/>
      <c r="HC192" s="186"/>
      <c r="HD192" s="186"/>
      <c r="HE192" s="186"/>
      <c r="HF192" s="186"/>
      <c r="HG192" s="186"/>
      <c r="HH192" s="186"/>
      <c r="HI192" s="186"/>
      <c r="HJ192" s="186"/>
      <c r="HK192" s="186"/>
      <c r="HL192" s="186"/>
      <c r="HM192" s="186"/>
      <c r="HN192" s="186"/>
      <c r="HO192" s="186"/>
      <c r="HP192" s="186"/>
      <c r="HQ192" s="186"/>
      <c r="HR192" s="186"/>
      <c r="HS192" s="186"/>
      <c r="HT192" s="186"/>
      <c r="HU192" s="186"/>
      <c r="HV192" s="186"/>
      <c r="HW192" s="186"/>
      <c r="HX192" s="186"/>
      <c r="HY192" s="186"/>
      <c r="HZ192" s="186"/>
      <c r="IA192" s="186"/>
      <c r="IB192" s="186"/>
      <c r="IC192" s="186"/>
      <c r="ID192" s="186"/>
      <c r="IE192" s="186"/>
      <c r="IF192" s="186"/>
      <c r="IG192" s="186"/>
      <c r="IH192" s="186"/>
      <c r="II192" s="186"/>
      <c r="IJ192" s="186"/>
      <c r="IK192" s="186"/>
      <c r="IL192" s="186"/>
      <c r="IM192" s="186"/>
      <c r="IN192" s="186"/>
      <c r="IO192" s="186"/>
      <c r="IP192" s="186"/>
      <c r="IQ192" s="186"/>
      <c r="IR192" s="186"/>
      <c r="IS192" s="186"/>
      <c r="IT192" s="186"/>
      <c r="IU192" s="186"/>
      <c r="IV192" s="186"/>
    </row>
    <row r="193" spans="1:256" hidden="1">
      <c r="A193" s="841"/>
      <c r="B193" s="844"/>
      <c r="C193" s="182" t="s">
        <v>2</v>
      </c>
      <c r="D193" s="183">
        <f>D191+D192</f>
        <v>2883417</v>
      </c>
      <c r="E193" s="184">
        <f t="shared" ref="E193:P193" si="84">E191+E192</f>
        <v>2883417</v>
      </c>
      <c r="F193" s="184">
        <f t="shared" si="84"/>
        <v>399185</v>
      </c>
      <c r="G193" s="184">
        <f t="shared" si="84"/>
        <v>383555</v>
      </c>
      <c r="H193" s="184">
        <f t="shared" si="84"/>
        <v>15630</v>
      </c>
      <c r="I193" s="184">
        <f t="shared" si="84"/>
        <v>0</v>
      </c>
      <c r="J193" s="184">
        <f t="shared" si="84"/>
        <v>1787</v>
      </c>
      <c r="K193" s="184">
        <f t="shared" si="84"/>
        <v>2482445</v>
      </c>
      <c r="L193" s="184">
        <f t="shared" si="84"/>
        <v>0</v>
      </c>
      <c r="M193" s="184">
        <f t="shared" si="84"/>
        <v>0</v>
      </c>
      <c r="N193" s="184">
        <f t="shared" si="84"/>
        <v>0</v>
      </c>
      <c r="O193" s="184">
        <f t="shared" si="84"/>
        <v>0</v>
      </c>
      <c r="P193" s="184">
        <f t="shared" si="84"/>
        <v>0</v>
      </c>
      <c r="Q193" s="185"/>
      <c r="R193" s="185"/>
      <c r="S193" s="185"/>
      <c r="T193" s="185"/>
      <c r="U193" s="185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  <c r="BM193" s="186"/>
      <c r="BN193" s="186"/>
      <c r="BO193" s="186"/>
      <c r="BP193" s="186"/>
      <c r="BQ193" s="186"/>
      <c r="BR193" s="186"/>
      <c r="BS193" s="186"/>
      <c r="BT193" s="186"/>
      <c r="BU193" s="186"/>
      <c r="BV193" s="186"/>
      <c r="BW193" s="186"/>
      <c r="BX193" s="186"/>
      <c r="BY193" s="186"/>
      <c r="BZ193" s="186"/>
      <c r="CA193" s="186"/>
      <c r="CB193" s="186"/>
      <c r="CC193" s="186"/>
      <c r="CD193" s="186"/>
      <c r="CE193" s="186"/>
      <c r="CF193" s="186"/>
      <c r="CG193" s="186"/>
      <c r="CH193" s="186"/>
      <c r="CI193" s="186"/>
      <c r="CJ193" s="186"/>
      <c r="CK193" s="186"/>
      <c r="CL193" s="186"/>
      <c r="CM193" s="186"/>
      <c r="CN193" s="186"/>
      <c r="CO193" s="186"/>
      <c r="CP193" s="186"/>
      <c r="CQ193" s="186"/>
      <c r="CR193" s="186"/>
      <c r="CS193" s="186"/>
      <c r="CT193" s="186"/>
      <c r="CU193" s="186"/>
      <c r="CV193" s="186"/>
      <c r="CW193" s="186"/>
      <c r="CX193" s="186"/>
      <c r="CY193" s="186"/>
      <c r="CZ193" s="186"/>
      <c r="DA193" s="186"/>
      <c r="DB193" s="186"/>
      <c r="DC193" s="186"/>
      <c r="DD193" s="186"/>
      <c r="DE193" s="186"/>
      <c r="DF193" s="186"/>
      <c r="DG193" s="186"/>
      <c r="DH193" s="186"/>
      <c r="DI193" s="186"/>
      <c r="DJ193" s="186"/>
      <c r="DK193" s="186"/>
      <c r="DL193" s="186"/>
      <c r="DM193" s="186"/>
      <c r="DN193" s="186"/>
      <c r="DO193" s="186"/>
      <c r="DP193" s="186"/>
      <c r="DQ193" s="186"/>
      <c r="DR193" s="186"/>
      <c r="DS193" s="186"/>
      <c r="DT193" s="186"/>
      <c r="DU193" s="186"/>
      <c r="DV193" s="186"/>
      <c r="DW193" s="186"/>
      <c r="DX193" s="186"/>
      <c r="DY193" s="186"/>
      <c r="DZ193" s="186"/>
      <c r="EA193" s="186"/>
      <c r="EB193" s="186"/>
      <c r="EC193" s="186"/>
      <c r="ED193" s="186"/>
      <c r="EE193" s="186"/>
      <c r="EF193" s="186"/>
      <c r="EG193" s="186"/>
      <c r="EH193" s="186"/>
      <c r="EI193" s="186"/>
      <c r="EJ193" s="186"/>
      <c r="EK193" s="186"/>
      <c r="EL193" s="186"/>
      <c r="EM193" s="186"/>
      <c r="EN193" s="186"/>
      <c r="EO193" s="186"/>
      <c r="EP193" s="186"/>
      <c r="EQ193" s="186"/>
      <c r="ER193" s="186"/>
      <c r="ES193" s="186"/>
      <c r="ET193" s="186"/>
      <c r="EU193" s="186"/>
      <c r="EV193" s="186"/>
      <c r="EW193" s="186"/>
      <c r="EX193" s="186"/>
      <c r="EY193" s="186"/>
      <c r="EZ193" s="186"/>
      <c r="FA193" s="186"/>
      <c r="FB193" s="186"/>
      <c r="FC193" s="186"/>
      <c r="FD193" s="186"/>
      <c r="FE193" s="186"/>
      <c r="FF193" s="186"/>
      <c r="FG193" s="186"/>
      <c r="FH193" s="186"/>
      <c r="FI193" s="186"/>
      <c r="FJ193" s="186"/>
      <c r="FK193" s="186"/>
      <c r="FL193" s="186"/>
      <c r="FM193" s="186"/>
      <c r="FN193" s="186"/>
      <c r="FO193" s="186"/>
      <c r="FP193" s="186"/>
      <c r="FQ193" s="186"/>
      <c r="FR193" s="186"/>
      <c r="FS193" s="186"/>
      <c r="FT193" s="186"/>
      <c r="FU193" s="186"/>
      <c r="FV193" s="186"/>
      <c r="FW193" s="186"/>
      <c r="FX193" s="186"/>
      <c r="FY193" s="186"/>
      <c r="FZ193" s="186"/>
      <c r="GA193" s="186"/>
      <c r="GB193" s="186"/>
      <c r="GC193" s="186"/>
      <c r="GD193" s="186"/>
      <c r="GE193" s="186"/>
      <c r="GF193" s="186"/>
      <c r="GG193" s="186"/>
      <c r="GH193" s="186"/>
      <c r="GI193" s="186"/>
      <c r="GJ193" s="186"/>
      <c r="GK193" s="186"/>
      <c r="GL193" s="186"/>
      <c r="GM193" s="186"/>
      <c r="GN193" s="186"/>
      <c r="GO193" s="186"/>
      <c r="GP193" s="186"/>
      <c r="GQ193" s="186"/>
      <c r="GR193" s="186"/>
      <c r="GS193" s="186"/>
      <c r="GT193" s="186"/>
      <c r="GU193" s="186"/>
      <c r="GV193" s="186"/>
      <c r="GW193" s="186"/>
      <c r="GX193" s="186"/>
      <c r="GY193" s="186"/>
      <c r="GZ193" s="186"/>
      <c r="HA193" s="186"/>
      <c r="HB193" s="186"/>
      <c r="HC193" s="186"/>
      <c r="HD193" s="186"/>
      <c r="HE193" s="186"/>
      <c r="HF193" s="186"/>
      <c r="HG193" s="186"/>
      <c r="HH193" s="186"/>
      <c r="HI193" s="186"/>
      <c r="HJ193" s="186"/>
      <c r="HK193" s="186"/>
      <c r="HL193" s="186"/>
      <c r="HM193" s="186"/>
      <c r="HN193" s="186"/>
      <c r="HO193" s="186"/>
      <c r="HP193" s="186"/>
      <c r="HQ193" s="186"/>
      <c r="HR193" s="186"/>
      <c r="HS193" s="186"/>
      <c r="HT193" s="186"/>
      <c r="HU193" s="186"/>
      <c r="HV193" s="186"/>
      <c r="HW193" s="186"/>
      <c r="HX193" s="186"/>
      <c r="HY193" s="186"/>
      <c r="HZ193" s="186"/>
      <c r="IA193" s="186"/>
      <c r="IB193" s="186"/>
      <c r="IC193" s="186"/>
      <c r="ID193" s="186"/>
      <c r="IE193" s="186"/>
      <c r="IF193" s="186"/>
      <c r="IG193" s="186"/>
      <c r="IH193" s="186"/>
      <c r="II193" s="186"/>
      <c r="IJ193" s="186"/>
      <c r="IK193" s="186"/>
      <c r="IL193" s="186"/>
      <c r="IM193" s="186"/>
      <c r="IN193" s="186"/>
      <c r="IO193" s="186"/>
      <c r="IP193" s="186"/>
      <c r="IQ193" s="186"/>
      <c r="IR193" s="186"/>
      <c r="IS193" s="186"/>
      <c r="IT193" s="186"/>
      <c r="IU193" s="186"/>
      <c r="IV193" s="186"/>
    </row>
    <row r="194" spans="1:256" hidden="1">
      <c r="A194" s="839" t="s">
        <v>223</v>
      </c>
      <c r="B194" s="842" t="s">
        <v>224</v>
      </c>
      <c r="C194" s="182" t="s">
        <v>0</v>
      </c>
      <c r="D194" s="183">
        <f t="shared" si="78"/>
        <v>16500</v>
      </c>
      <c r="E194" s="184">
        <f t="shared" si="79"/>
        <v>16500</v>
      </c>
      <c r="F194" s="184">
        <f t="shared" si="80"/>
        <v>16500</v>
      </c>
      <c r="G194" s="184">
        <v>0</v>
      </c>
      <c r="H194" s="184">
        <v>16500</v>
      </c>
      <c r="I194" s="184">
        <v>0</v>
      </c>
      <c r="J194" s="184">
        <v>0</v>
      </c>
      <c r="K194" s="184">
        <v>0</v>
      </c>
      <c r="L194" s="184">
        <v>0</v>
      </c>
      <c r="M194" s="184">
        <f t="shared" si="81"/>
        <v>0</v>
      </c>
      <c r="N194" s="184">
        <v>0</v>
      </c>
      <c r="O194" s="184">
        <v>0</v>
      </c>
      <c r="P194" s="184">
        <v>0</v>
      </c>
      <c r="Q194" s="185"/>
      <c r="R194" s="185"/>
      <c r="S194" s="185"/>
      <c r="T194" s="185"/>
      <c r="U194" s="185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186"/>
      <c r="CI194" s="186"/>
      <c r="CJ194" s="186"/>
      <c r="CK194" s="186"/>
      <c r="CL194" s="186"/>
      <c r="CM194" s="186"/>
      <c r="CN194" s="186"/>
      <c r="CO194" s="186"/>
      <c r="CP194" s="186"/>
      <c r="CQ194" s="186"/>
      <c r="CR194" s="186"/>
      <c r="CS194" s="186"/>
      <c r="CT194" s="186"/>
      <c r="CU194" s="186"/>
      <c r="CV194" s="186"/>
      <c r="CW194" s="186"/>
      <c r="CX194" s="186"/>
      <c r="CY194" s="186"/>
      <c r="CZ194" s="186"/>
      <c r="DA194" s="186"/>
      <c r="DB194" s="186"/>
      <c r="DC194" s="186"/>
      <c r="DD194" s="186"/>
      <c r="DE194" s="186"/>
      <c r="DF194" s="186"/>
      <c r="DG194" s="186"/>
      <c r="DH194" s="186"/>
      <c r="DI194" s="186"/>
      <c r="DJ194" s="186"/>
      <c r="DK194" s="186"/>
      <c r="DL194" s="186"/>
      <c r="DM194" s="186"/>
      <c r="DN194" s="186"/>
      <c r="DO194" s="186"/>
      <c r="DP194" s="186"/>
      <c r="DQ194" s="186"/>
      <c r="DR194" s="186"/>
      <c r="DS194" s="186"/>
      <c r="DT194" s="186"/>
      <c r="DU194" s="186"/>
      <c r="DV194" s="186"/>
      <c r="DW194" s="186"/>
      <c r="DX194" s="186"/>
      <c r="DY194" s="186"/>
      <c r="DZ194" s="186"/>
      <c r="EA194" s="186"/>
      <c r="EB194" s="186"/>
      <c r="EC194" s="186"/>
      <c r="ED194" s="186"/>
      <c r="EE194" s="186"/>
      <c r="EF194" s="186"/>
      <c r="EG194" s="186"/>
      <c r="EH194" s="186"/>
      <c r="EI194" s="186"/>
      <c r="EJ194" s="186"/>
      <c r="EK194" s="186"/>
      <c r="EL194" s="186"/>
      <c r="EM194" s="186"/>
      <c r="EN194" s="186"/>
      <c r="EO194" s="186"/>
      <c r="EP194" s="186"/>
      <c r="EQ194" s="186"/>
      <c r="ER194" s="186"/>
      <c r="ES194" s="186"/>
      <c r="ET194" s="186"/>
      <c r="EU194" s="186"/>
      <c r="EV194" s="186"/>
      <c r="EW194" s="186"/>
      <c r="EX194" s="186"/>
      <c r="EY194" s="186"/>
      <c r="EZ194" s="186"/>
      <c r="FA194" s="186"/>
      <c r="FB194" s="186"/>
      <c r="FC194" s="186"/>
      <c r="FD194" s="186"/>
      <c r="FE194" s="186"/>
      <c r="FF194" s="186"/>
      <c r="FG194" s="186"/>
      <c r="FH194" s="186"/>
      <c r="FI194" s="186"/>
      <c r="FJ194" s="186"/>
      <c r="FK194" s="186"/>
      <c r="FL194" s="186"/>
      <c r="FM194" s="186"/>
      <c r="FN194" s="186"/>
      <c r="FO194" s="186"/>
      <c r="FP194" s="186"/>
      <c r="FQ194" s="186"/>
      <c r="FR194" s="186"/>
      <c r="FS194" s="186"/>
      <c r="FT194" s="186"/>
      <c r="FU194" s="186"/>
      <c r="FV194" s="186"/>
      <c r="FW194" s="186"/>
      <c r="FX194" s="186"/>
      <c r="FY194" s="186"/>
      <c r="FZ194" s="186"/>
      <c r="GA194" s="186"/>
      <c r="GB194" s="186"/>
      <c r="GC194" s="186"/>
      <c r="GD194" s="186"/>
      <c r="GE194" s="186"/>
      <c r="GF194" s="186"/>
      <c r="GG194" s="186"/>
      <c r="GH194" s="186"/>
      <c r="GI194" s="186"/>
      <c r="GJ194" s="186"/>
      <c r="GK194" s="186"/>
      <c r="GL194" s="186"/>
      <c r="GM194" s="186"/>
      <c r="GN194" s="186"/>
      <c r="GO194" s="186"/>
      <c r="GP194" s="186"/>
      <c r="GQ194" s="186"/>
      <c r="GR194" s="186"/>
      <c r="GS194" s="186"/>
      <c r="GT194" s="186"/>
      <c r="GU194" s="186"/>
      <c r="GV194" s="186"/>
      <c r="GW194" s="186"/>
      <c r="GX194" s="186"/>
      <c r="GY194" s="186"/>
      <c r="GZ194" s="186"/>
      <c r="HA194" s="186"/>
      <c r="HB194" s="186"/>
      <c r="HC194" s="186"/>
      <c r="HD194" s="186"/>
      <c r="HE194" s="186"/>
      <c r="HF194" s="186"/>
      <c r="HG194" s="186"/>
      <c r="HH194" s="186"/>
      <c r="HI194" s="186"/>
      <c r="HJ194" s="186"/>
      <c r="HK194" s="186"/>
      <c r="HL194" s="186"/>
      <c r="HM194" s="186"/>
      <c r="HN194" s="186"/>
      <c r="HO194" s="186"/>
      <c r="HP194" s="186"/>
      <c r="HQ194" s="186"/>
      <c r="HR194" s="186"/>
      <c r="HS194" s="186"/>
      <c r="HT194" s="186"/>
      <c r="HU194" s="186"/>
      <c r="HV194" s="186"/>
      <c r="HW194" s="186"/>
      <c r="HX194" s="186"/>
      <c r="HY194" s="186"/>
      <c r="HZ194" s="186"/>
      <c r="IA194" s="186"/>
      <c r="IB194" s="186"/>
      <c r="IC194" s="186"/>
      <c r="ID194" s="186"/>
      <c r="IE194" s="186"/>
      <c r="IF194" s="186"/>
      <c r="IG194" s="186"/>
      <c r="IH194" s="186"/>
      <c r="II194" s="186"/>
      <c r="IJ194" s="186"/>
      <c r="IK194" s="186"/>
      <c r="IL194" s="186"/>
      <c r="IM194" s="186"/>
      <c r="IN194" s="186"/>
      <c r="IO194" s="186"/>
      <c r="IP194" s="186"/>
      <c r="IQ194" s="186"/>
      <c r="IR194" s="186"/>
      <c r="IS194" s="186"/>
      <c r="IT194" s="186"/>
      <c r="IU194" s="186"/>
      <c r="IV194" s="186"/>
    </row>
    <row r="195" spans="1:256" hidden="1">
      <c r="A195" s="840"/>
      <c r="B195" s="843"/>
      <c r="C195" s="182" t="s">
        <v>1</v>
      </c>
      <c r="D195" s="183">
        <f t="shared" si="78"/>
        <v>0</v>
      </c>
      <c r="E195" s="184">
        <f t="shared" si="79"/>
        <v>0</v>
      </c>
      <c r="F195" s="184">
        <f t="shared" si="80"/>
        <v>0</v>
      </c>
      <c r="G195" s="184"/>
      <c r="H195" s="184"/>
      <c r="I195" s="184"/>
      <c r="J195" s="184"/>
      <c r="K195" s="184"/>
      <c r="L195" s="184"/>
      <c r="M195" s="184">
        <f t="shared" si="81"/>
        <v>0</v>
      </c>
      <c r="N195" s="184"/>
      <c r="O195" s="184"/>
      <c r="P195" s="184"/>
      <c r="Q195" s="185"/>
      <c r="R195" s="185"/>
      <c r="S195" s="185"/>
      <c r="T195" s="185"/>
      <c r="U195" s="185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186"/>
      <c r="CI195" s="186"/>
      <c r="CJ195" s="186"/>
      <c r="CK195" s="186"/>
      <c r="CL195" s="186"/>
      <c r="CM195" s="186"/>
      <c r="CN195" s="186"/>
      <c r="CO195" s="186"/>
      <c r="CP195" s="186"/>
      <c r="CQ195" s="186"/>
      <c r="CR195" s="186"/>
      <c r="CS195" s="186"/>
      <c r="CT195" s="186"/>
      <c r="CU195" s="186"/>
      <c r="CV195" s="186"/>
      <c r="CW195" s="186"/>
      <c r="CX195" s="186"/>
      <c r="CY195" s="186"/>
      <c r="CZ195" s="186"/>
      <c r="DA195" s="186"/>
      <c r="DB195" s="186"/>
      <c r="DC195" s="186"/>
      <c r="DD195" s="186"/>
      <c r="DE195" s="186"/>
      <c r="DF195" s="186"/>
      <c r="DG195" s="186"/>
      <c r="DH195" s="186"/>
      <c r="DI195" s="186"/>
      <c r="DJ195" s="186"/>
      <c r="DK195" s="186"/>
      <c r="DL195" s="186"/>
      <c r="DM195" s="186"/>
      <c r="DN195" s="186"/>
      <c r="DO195" s="186"/>
      <c r="DP195" s="186"/>
      <c r="DQ195" s="186"/>
      <c r="DR195" s="186"/>
      <c r="DS195" s="186"/>
      <c r="DT195" s="186"/>
      <c r="DU195" s="186"/>
      <c r="DV195" s="186"/>
      <c r="DW195" s="186"/>
      <c r="DX195" s="186"/>
      <c r="DY195" s="186"/>
      <c r="DZ195" s="186"/>
      <c r="EA195" s="186"/>
      <c r="EB195" s="186"/>
      <c r="EC195" s="186"/>
      <c r="ED195" s="186"/>
      <c r="EE195" s="186"/>
      <c r="EF195" s="186"/>
      <c r="EG195" s="186"/>
      <c r="EH195" s="186"/>
      <c r="EI195" s="186"/>
      <c r="EJ195" s="186"/>
      <c r="EK195" s="186"/>
      <c r="EL195" s="186"/>
      <c r="EM195" s="186"/>
      <c r="EN195" s="186"/>
      <c r="EO195" s="186"/>
      <c r="EP195" s="186"/>
      <c r="EQ195" s="186"/>
      <c r="ER195" s="186"/>
      <c r="ES195" s="186"/>
      <c r="ET195" s="186"/>
      <c r="EU195" s="186"/>
      <c r="EV195" s="186"/>
      <c r="EW195" s="186"/>
      <c r="EX195" s="186"/>
      <c r="EY195" s="186"/>
      <c r="EZ195" s="186"/>
      <c r="FA195" s="186"/>
      <c r="FB195" s="186"/>
      <c r="FC195" s="186"/>
      <c r="FD195" s="186"/>
      <c r="FE195" s="186"/>
      <c r="FF195" s="186"/>
      <c r="FG195" s="186"/>
      <c r="FH195" s="186"/>
      <c r="FI195" s="186"/>
      <c r="FJ195" s="186"/>
      <c r="FK195" s="186"/>
      <c r="FL195" s="186"/>
      <c r="FM195" s="186"/>
      <c r="FN195" s="186"/>
      <c r="FO195" s="186"/>
      <c r="FP195" s="186"/>
      <c r="FQ195" s="186"/>
      <c r="FR195" s="186"/>
      <c r="FS195" s="186"/>
      <c r="FT195" s="186"/>
      <c r="FU195" s="186"/>
      <c r="FV195" s="186"/>
      <c r="FW195" s="186"/>
      <c r="FX195" s="186"/>
      <c r="FY195" s="186"/>
      <c r="FZ195" s="186"/>
      <c r="GA195" s="186"/>
      <c r="GB195" s="186"/>
      <c r="GC195" s="186"/>
      <c r="GD195" s="186"/>
      <c r="GE195" s="186"/>
      <c r="GF195" s="186"/>
      <c r="GG195" s="186"/>
      <c r="GH195" s="186"/>
      <c r="GI195" s="186"/>
      <c r="GJ195" s="186"/>
      <c r="GK195" s="186"/>
      <c r="GL195" s="186"/>
      <c r="GM195" s="186"/>
      <c r="GN195" s="186"/>
      <c r="GO195" s="186"/>
      <c r="GP195" s="186"/>
      <c r="GQ195" s="186"/>
      <c r="GR195" s="186"/>
      <c r="GS195" s="186"/>
      <c r="GT195" s="186"/>
      <c r="GU195" s="186"/>
      <c r="GV195" s="186"/>
      <c r="GW195" s="186"/>
      <c r="GX195" s="186"/>
      <c r="GY195" s="186"/>
      <c r="GZ195" s="186"/>
      <c r="HA195" s="186"/>
      <c r="HB195" s="186"/>
      <c r="HC195" s="186"/>
      <c r="HD195" s="186"/>
      <c r="HE195" s="186"/>
      <c r="HF195" s="186"/>
      <c r="HG195" s="186"/>
      <c r="HH195" s="186"/>
      <c r="HI195" s="186"/>
      <c r="HJ195" s="186"/>
      <c r="HK195" s="186"/>
      <c r="HL195" s="186"/>
      <c r="HM195" s="186"/>
      <c r="HN195" s="186"/>
      <c r="HO195" s="186"/>
      <c r="HP195" s="186"/>
      <c r="HQ195" s="186"/>
      <c r="HR195" s="186"/>
      <c r="HS195" s="186"/>
      <c r="HT195" s="186"/>
      <c r="HU195" s="186"/>
      <c r="HV195" s="186"/>
      <c r="HW195" s="186"/>
      <c r="HX195" s="186"/>
      <c r="HY195" s="186"/>
      <c r="HZ195" s="186"/>
      <c r="IA195" s="186"/>
      <c r="IB195" s="186"/>
      <c r="IC195" s="186"/>
      <c r="ID195" s="186"/>
      <c r="IE195" s="186"/>
      <c r="IF195" s="186"/>
      <c r="IG195" s="186"/>
      <c r="IH195" s="186"/>
      <c r="II195" s="186"/>
      <c r="IJ195" s="186"/>
      <c r="IK195" s="186"/>
      <c r="IL195" s="186"/>
      <c r="IM195" s="186"/>
      <c r="IN195" s="186"/>
      <c r="IO195" s="186"/>
      <c r="IP195" s="186"/>
      <c r="IQ195" s="186"/>
      <c r="IR195" s="186"/>
      <c r="IS195" s="186"/>
      <c r="IT195" s="186"/>
      <c r="IU195" s="186"/>
      <c r="IV195" s="186"/>
    </row>
    <row r="196" spans="1:256" hidden="1">
      <c r="A196" s="841"/>
      <c r="B196" s="844"/>
      <c r="C196" s="182" t="s">
        <v>2</v>
      </c>
      <c r="D196" s="183">
        <f>D194+D195</f>
        <v>16500</v>
      </c>
      <c r="E196" s="184">
        <f t="shared" ref="E196:P196" si="85">E194+E195</f>
        <v>16500</v>
      </c>
      <c r="F196" s="184">
        <f t="shared" si="85"/>
        <v>16500</v>
      </c>
      <c r="G196" s="184">
        <f t="shared" si="85"/>
        <v>0</v>
      </c>
      <c r="H196" s="184">
        <f t="shared" si="85"/>
        <v>16500</v>
      </c>
      <c r="I196" s="184">
        <f t="shared" si="85"/>
        <v>0</v>
      </c>
      <c r="J196" s="184">
        <f t="shared" si="85"/>
        <v>0</v>
      </c>
      <c r="K196" s="184">
        <f t="shared" si="85"/>
        <v>0</v>
      </c>
      <c r="L196" s="184">
        <f t="shared" si="85"/>
        <v>0</v>
      </c>
      <c r="M196" s="184">
        <f t="shared" si="85"/>
        <v>0</v>
      </c>
      <c r="N196" s="184">
        <f t="shared" si="85"/>
        <v>0</v>
      </c>
      <c r="O196" s="184">
        <f t="shared" si="85"/>
        <v>0</v>
      </c>
      <c r="P196" s="184">
        <f t="shared" si="85"/>
        <v>0</v>
      </c>
      <c r="Q196" s="185"/>
      <c r="R196" s="185"/>
      <c r="S196" s="185"/>
      <c r="T196" s="185"/>
      <c r="U196" s="185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/>
      <c r="BX196" s="186"/>
      <c r="BY196" s="186"/>
      <c r="BZ196" s="186"/>
      <c r="CA196" s="186"/>
      <c r="CB196" s="186"/>
      <c r="CC196" s="186"/>
      <c r="CD196" s="186"/>
      <c r="CE196" s="186"/>
      <c r="CF196" s="186"/>
      <c r="CG196" s="186"/>
      <c r="CH196" s="186"/>
      <c r="CI196" s="186"/>
      <c r="CJ196" s="186"/>
      <c r="CK196" s="186"/>
      <c r="CL196" s="186"/>
      <c r="CM196" s="186"/>
      <c r="CN196" s="186"/>
      <c r="CO196" s="186"/>
      <c r="CP196" s="186"/>
      <c r="CQ196" s="186"/>
      <c r="CR196" s="186"/>
      <c r="CS196" s="186"/>
      <c r="CT196" s="186"/>
      <c r="CU196" s="186"/>
      <c r="CV196" s="186"/>
      <c r="CW196" s="186"/>
      <c r="CX196" s="186"/>
      <c r="CY196" s="186"/>
      <c r="CZ196" s="186"/>
      <c r="DA196" s="186"/>
      <c r="DB196" s="186"/>
      <c r="DC196" s="186"/>
      <c r="DD196" s="186"/>
      <c r="DE196" s="186"/>
      <c r="DF196" s="186"/>
      <c r="DG196" s="186"/>
      <c r="DH196" s="186"/>
      <c r="DI196" s="186"/>
      <c r="DJ196" s="186"/>
      <c r="DK196" s="186"/>
      <c r="DL196" s="186"/>
      <c r="DM196" s="186"/>
      <c r="DN196" s="186"/>
      <c r="DO196" s="186"/>
      <c r="DP196" s="186"/>
      <c r="DQ196" s="186"/>
      <c r="DR196" s="186"/>
      <c r="DS196" s="186"/>
      <c r="DT196" s="186"/>
      <c r="DU196" s="186"/>
      <c r="DV196" s="186"/>
      <c r="DW196" s="186"/>
      <c r="DX196" s="186"/>
      <c r="DY196" s="186"/>
      <c r="DZ196" s="186"/>
      <c r="EA196" s="186"/>
      <c r="EB196" s="186"/>
      <c r="EC196" s="186"/>
      <c r="ED196" s="186"/>
      <c r="EE196" s="186"/>
      <c r="EF196" s="186"/>
      <c r="EG196" s="186"/>
      <c r="EH196" s="186"/>
      <c r="EI196" s="186"/>
      <c r="EJ196" s="186"/>
      <c r="EK196" s="186"/>
      <c r="EL196" s="186"/>
      <c r="EM196" s="186"/>
      <c r="EN196" s="186"/>
      <c r="EO196" s="186"/>
      <c r="EP196" s="186"/>
      <c r="EQ196" s="186"/>
      <c r="ER196" s="186"/>
      <c r="ES196" s="186"/>
      <c r="ET196" s="186"/>
      <c r="EU196" s="186"/>
      <c r="EV196" s="186"/>
      <c r="EW196" s="186"/>
      <c r="EX196" s="186"/>
      <c r="EY196" s="186"/>
      <c r="EZ196" s="186"/>
      <c r="FA196" s="186"/>
      <c r="FB196" s="186"/>
      <c r="FC196" s="186"/>
      <c r="FD196" s="186"/>
      <c r="FE196" s="186"/>
      <c r="FF196" s="186"/>
      <c r="FG196" s="186"/>
      <c r="FH196" s="186"/>
      <c r="FI196" s="186"/>
      <c r="FJ196" s="186"/>
      <c r="FK196" s="186"/>
      <c r="FL196" s="186"/>
      <c r="FM196" s="186"/>
      <c r="FN196" s="186"/>
      <c r="FO196" s="186"/>
      <c r="FP196" s="186"/>
      <c r="FQ196" s="186"/>
      <c r="FR196" s="186"/>
      <c r="FS196" s="186"/>
      <c r="FT196" s="186"/>
      <c r="FU196" s="186"/>
      <c r="FV196" s="186"/>
      <c r="FW196" s="186"/>
      <c r="FX196" s="186"/>
      <c r="FY196" s="186"/>
      <c r="FZ196" s="186"/>
      <c r="GA196" s="186"/>
      <c r="GB196" s="186"/>
      <c r="GC196" s="186"/>
      <c r="GD196" s="186"/>
      <c r="GE196" s="186"/>
      <c r="GF196" s="186"/>
      <c r="GG196" s="186"/>
      <c r="GH196" s="186"/>
      <c r="GI196" s="186"/>
      <c r="GJ196" s="186"/>
      <c r="GK196" s="186"/>
      <c r="GL196" s="186"/>
      <c r="GM196" s="186"/>
      <c r="GN196" s="186"/>
      <c r="GO196" s="186"/>
      <c r="GP196" s="186"/>
      <c r="GQ196" s="186"/>
      <c r="GR196" s="186"/>
      <c r="GS196" s="186"/>
      <c r="GT196" s="186"/>
      <c r="GU196" s="186"/>
      <c r="GV196" s="186"/>
      <c r="GW196" s="186"/>
      <c r="GX196" s="186"/>
      <c r="GY196" s="186"/>
      <c r="GZ196" s="186"/>
      <c r="HA196" s="186"/>
      <c r="HB196" s="186"/>
      <c r="HC196" s="186"/>
      <c r="HD196" s="186"/>
      <c r="HE196" s="186"/>
      <c r="HF196" s="186"/>
      <c r="HG196" s="186"/>
      <c r="HH196" s="186"/>
      <c r="HI196" s="186"/>
      <c r="HJ196" s="186"/>
      <c r="HK196" s="186"/>
      <c r="HL196" s="186"/>
      <c r="HM196" s="186"/>
      <c r="HN196" s="186"/>
      <c r="HO196" s="186"/>
      <c r="HP196" s="186"/>
      <c r="HQ196" s="186"/>
      <c r="HR196" s="186"/>
      <c r="HS196" s="186"/>
      <c r="HT196" s="186"/>
      <c r="HU196" s="186"/>
      <c r="HV196" s="186"/>
      <c r="HW196" s="186"/>
      <c r="HX196" s="186"/>
      <c r="HY196" s="186"/>
      <c r="HZ196" s="186"/>
      <c r="IA196" s="186"/>
      <c r="IB196" s="186"/>
      <c r="IC196" s="186"/>
      <c r="ID196" s="186"/>
      <c r="IE196" s="186"/>
      <c r="IF196" s="186"/>
      <c r="IG196" s="186"/>
      <c r="IH196" s="186"/>
      <c r="II196" s="186"/>
      <c r="IJ196" s="186"/>
      <c r="IK196" s="186"/>
      <c r="IL196" s="186"/>
      <c r="IM196" s="186"/>
      <c r="IN196" s="186"/>
      <c r="IO196" s="186"/>
      <c r="IP196" s="186"/>
      <c r="IQ196" s="186"/>
      <c r="IR196" s="186"/>
      <c r="IS196" s="186"/>
      <c r="IT196" s="186"/>
      <c r="IU196" s="186"/>
      <c r="IV196" s="186"/>
    </row>
    <row r="197" spans="1:256" hidden="1">
      <c r="A197" s="857">
        <v>80115</v>
      </c>
      <c r="B197" s="842" t="s">
        <v>225</v>
      </c>
      <c r="C197" s="182" t="s">
        <v>0</v>
      </c>
      <c r="D197" s="183">
        <f>E197+M197</f>
        <v>3000</v>
      </c>
      <c r="E197" s="184">
        <f>F197+I197+J197+K197+L197</f>
        <v>0</v>
      </c>
      <c r="F197" s="184">
        <f>G197+H197</f>
        <v>0</v>
      </c>
      <c r="G197" s="184">
        <v>0</v>
      </c>
      <c r="H197" s="184">
        <v>0</v>
      </c>
      <c r="I197" s="184">
        <v>0</v>
      </c>
      <c r="J197" s="184">
        <v>0</v>
      </c>
      <c r="K197" s="184">
        <f>0</f>
        <v>0</v>
      </c>
      <c r="L197" s="184">
        <v>0</v>
      </c>
      <c r="M197" s="184">
        <f t="shared" si="81"/>
        <v>3000</v>
      </c>
      <c r="N197" s="184">
        <v>3000</v>
      </c>
      <c r="O197" s="184">
        <v>3000</v>
      </c>
      <c r="P197" s="184">
        <v>0</v>
      </c>
      <c r="Q197" s="185"/>
      <c r="R197" s="185"/>
      <c r="S197" s="185"/>
      <c r="T197" s="185"/>
      <c r="U197" s="185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/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186"/>
      <c r="CI197" s="186"/>
      <c r="CJ197" s="186"/>
      <c r="CK197" s="186"/>
      <c r="CL197" s="186"/>
      <c r="CM197" s="186"/>
      <c r="CN197" s="186"/>
      <c r="CO197" s="186"/>
      <c r="CP197" s="186"/>
      <c r="CQ197" s="186"/>
      <c r="CR197" s="186"/>
      <c r="CS197" s="186"/>
      <c r="CT197" s="186"/>
      <c r="CU197" s="186"/>
      <c r="CV197" s="186"/>
      <c r="CW197" s="186"/>
      <c r="CX197" s="186"/>
      <c r="CY197" s="186"/>
      <c r="CZ197" s="186"/>
      <c r="DA197" s="186"/>
      <c r="DB197" s="186"/>
      <c r="DC197" s="186"/>
      <c r="DD197" s="186"/>
      <c r="DE197" s="186"/>
      <c r="DF197" s="186"/>
      <c r="DG197" s="186"/>
      <c r="DH197" s="186"/>
      <c r="DI197" s="186"/>
      <c r="DJ197" s="186"/>
      <c r="DK197" s="186"/>
      <c r="DL197" s="186"/>
      <c r="DM197" s="186"/>
      <c r="DN197" s="186"/>
      <c r="DO197" s="186"/>
      <c r="DP197" s="186"/>
      <c r="DQ197" s="186"/>
      <c r="DR197" s="186"/>
      <c r="DS197" s="186"/>
      <c r="DT197" s="186"/>
      <c r="DU197" s="186"/>
      <c r="DV197" s="186"/>
      <c r="DW197" s="186"/>
      <c r="DX197" s="186"/>
      <c r="DY197" s="186"/>
      <c r="DZ197" s="186"/>
      <c r="EA197" s="186"/>
      <c r="EB197" s="186"/>
      <c r="EC197" s="186"/>
      <c r="ED197" s="186"/>
      <c r="EE197" s="186"/>
      <c r="EF197" s="186"/>
      <c r="EG197" s="186"/>
      <c r="EH197" s="186"/>
      <c r="EI197" s="186"/>
      <c r="EJ197" s="186"/>
      <c r="EK197" s="186"/>
      <c r="EL197" s="186"/>
      <c r="EM197" s="186"/>
      <c r="EN197" s="186"/>
      <c r="EO197" s="186"/>
      <c r="EP197" s="186"/>
      <c r="EQ197" s="186"/>
      <c r="ER197" s="186"/>
      <c r="ES197" s="186"/>
      <c r="ET197" s="186"/>
      <c r="EU197" s="186"/>
      <c r="EV197" s="186"/>
      <c r="EW197" s="186"/>
      <c r="EX197" s="186"/>
      <c r="EY197" s="186"/>
      <c r="EZ197" s="186"/>
      <c r="FA197" s="186"/>
      <c r="FB197" s="186"/>
      <c r="FC197" s="186"/>
      <c r="FD197" s="186"/>
      <c r="FE197" s="186"/>
      <c r="FF197" s="186"/>
      <c r="FG197" s="186"/>
      <c r="FH197" s="186"/>
      <c r="FI197" s="186"/>
      <c r="FJ197" s="186"/>
      <c r="FK197" s="186"/>
      <c r="FL197" s="186"/>
      <c r="FM197" s="186"/>
      <c r="FN197" s="186"/>
      <c r="FO197" s="186"/>
      <c r="FP197" s="186"/>
      <c r="FQ197" s="186"/>
      <c r="FR197" s="186"/>
      <c r="FS197" s="186"/>
      <c r="FT197" s="186"/>
      <c r="FU197" s="186"/>
      <c r="FV197" s="186"/>
      <c r="FW197" s="186"/>
      <c r="FX197" s="186"/>
      <c r="FY197" s="186"/>
      <c r="FZ197" s="186"/>
      <c r="GA197" s="186"/>
      <c r="GB197" s="186"/>
      <c r="GC197" s="186"/>
      <c r="GD197" s="186"/>
      <c r="GE197" s="186"/>
      <c r="GF197" s="186"/>
      <c r="GG197" s="186"/>
      <c r="GH197" s="186"/>
      <c r="GI197" s="186"/>
      <c r="GJ197" s="186"/>
      <c r="GK197" s="186"/>
      <c r="GL197" s="186"/>
      <c r="GM197" s="186"/>
      <c r="GN197" s="186"/>
      <c r="GO197" s="186"/>
      <c r="GP197" s="186"/>
      <c r="GQ197" s="186"/>
      <c r="GR197" s="186"/>
      <c r="GS197" s="186"/>
      <c r="GT197" s="186"/>
      <c r="GU197" s="186"/>
      <c r="GV197" s="186"/>
      <c r="GW197" s="186"/>
      <c r="GX197" s="186"/>
      <c r="GY197" s="186"/>
      <c r="GZ197" s="186"/>
      <c r="HA197" s="186"/>
      <c r="HB197" s="186"/>
      <c r="HC197" s="186"/>
      <c r="HD197" s="186"/>
      <c r="HE197" s="186"/>
      <c r="HF197" s="186"/>
      <c r="HG197" s="186"/>
      <c r="HH197" s="186"/>
      <c r="HI197" s="186"/>
      <c r="HJ197" s="186"/>
      <c r="HK197" s="186"/>
      <c r="HL197" s="186"/>
      <c r="HM197" s="186"/>
      <c r="HN197" s="186"/>
      <c r="HO197" s="186"/>
      <c r="HP197" s="186"/>
      <c r="HQ197" s="186"/>
      <c r="HR197" s="186"/>
      <c r="HS197" s="186"/>
      <c r="HT197" s="186"/>
      <c r="HU197" s="186"/>
      <c r="HV197" s="186"/>
      <c r="HW197" s="186"/>
      <c r="HX197" s="186"/>
      <c r="HY197" s="186"/>
      <c r="HZ197" s="186"/>
      <c r="IA197" s="186"/>
      <c r="IB197" s="186"/>
      <c r="IC197" s="186"/>
      <c r="ID197" s="186"/>
      <c r="IE197" s="186"/>
      <c r="IF197" s="186"/>
      <c r="IG197" s="186"/>
      <c r="IH197" s="186"/>
      <c r="II197" s="186"/>
      <c r="IJ197" s="186"/>
      <c r="IK197" s="186"/>
      <c r="IL197" s="186"/>
      <c r="IM197" s="186"/>
      <c r="IN197" s="186"/>
      <c r="IO197" s="186"/>
      <c r="IP197" s="186"/>
      <c r="IQ197" s="186"/>
      <c r="IR197" s="186"/>
      <c r="IS197" s="186"/>
      <c r="IT197" s="186"/>
      <c r="IU197" s="186"/>
      <c r="IV197" s="186"/>
    </row>
    <row r="198" spans="1:256" hidden="1">
      <c r="A198" s="858"/>
      <c r="B198" s="843"/>
      <c r="C198" s="182" t="s">
        <v>1</v>
      </c>
      <c r="D198" s="183">
        <f>E198+M198</f>
        <v>0</v>
      </c>
      <c r="E198" s="184">
        <f>F198+I198+J198+K198+L198</f>
        <v>0</v>
      </c>
      <c r="F198" s="184">
        <f>G198+H198</f>
        <v>0</v>
      </c>
      <c r="G198" s="184"/>
      <c r="H198" s="184"/>
      <c r="I198" s="184"/>
      <c r="J198" s="184"/>
      <c r="K198" s="184"/>
      <c r="L198" s="184"/>
      <c r="M198" s="184">
        <f t="shared" si="81"/>
        <v>0</v>
      </c>
      <c r="N198" s="184"/>
      <c r="O198" s="184"/>
      <c r="P198" s="184"/>
      <c r="Q198" s="185"/>
      <c r="R198" s="185"/>
      <c r="S198" s="185"/>
      <c r="T198" s="185"/>
      <c r="U198" s="185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  <c r="BU198" s="186"/>
      <c r="BV198" s="186"/>
      <c r="BW198" s="186"/>
      <c r="BX198" s="186"/>
      <c r="BY198" s="186"/>
      <c r="BZ198" s="186"/>
      <c r="CA198" s="186"/>
      <c r="CB198" s="186"/>
      <c r="CC198" s="186"/>
      <c r="CD198" s="186"/>
      <c r="CE198" s="186"/>
      <c r="CF198" s="186"/>
      <c r="CG198" s="186"/>
      <c r="CH198" s="186"/>
      <c r="CI198" s="186"/>
      <c r="CJ198" s="186"/>
      <c r="CK198" s="186"/>
      <c r="CL198" s="186"/>
      <c r="CM198" s="186"/>
      <c r="CN198" s="186"/>
      <c r="CO198" s="186"/>
      <c r="CP198" s="186"/>
      <c r="CQ198" s="186"/>
      <c r="CR198" s="186"/>
      <c r="CS198" s="186"/>
      <c r="CT198" s="186"/>
      <c r="CU198" s="186"/>
      <c r="CV198" s="186"/>
      <c r="CW198" s="186"/>
      <c r="CX198" s="186"/>
      <c r="CY198" s="186"/>
      <c r="CZ198" s="186"/>
      <c r="DA198" s="186"/>
      <c r="DB198" s="186"/>
      <c r="DC198" s="186"/>
      <c r="DD198" s="186"/>
      <c r="DE198" s="186"/>
      <c r="DF198" s="186"/>
      <c r="DG198" s="186"/>
      <c r="DH198" s="186"/>
      <c r="DI198" s="186"/>
      <c r="DJ198" s="186"/>
      <c r="DK198" s="186"/>
      <c r="DL198" s="186"/>
      <c r="DM198" s="186"/>
      <c r="DN198" s="186"/>
      <c r="DO198" s="186"/>
      <c r="DP198" s="186"/>
      <c r="DQ198" s="186"/>
      <c r="DR198" s="186"/>
      <c r="DS198" s="186"/>
      <c r="DT198" s="186"/>
      <c r="DU198" s="186"/>
      <c r="DV198" s="186"/>
      <c r="DW198" s="186"/>
      <c r="DX198" s="186"/>
      <c r="DY198" s="186"/>
      <c r="DZ198" s="186"/>
      <c r="EA198" s="186"/>
      <c r="EB198" s="186"/>
      <c r="EC198" s="186"/>
      <c r="ED198" s="186"/>
      <c r="EE198" s="186"/>
      <c r="EF198" s="186"/>
      <c r="EG198" s="186"/>
      <c r="EH198" s="186"/>
      <c r="EI198" s="186"/>
      <c r="EJ198" s="186"/>
      <c r="EK198" s="186"/>
      <c r="EL198" s="186"/>
      <c r="EM198" s="186"/>
      <c r="EN198" s="186"/>
      <c r="EO198" s="186"/>
      <c r="EP198" s="186"/>
      <c r="EQ198" s="186"/>
      <c r="ER198" s="186"/>
      <c r="ES198" s="186"/>
      <c r="ET198" s="186"/>
      <c r="EU198" s="186"/>
      <c r="EV198" s="186"/>
      <c r="EW198" s="186"/>
      <c r="EX198" s="186"/>
      <c r="EY198" s="186"/>
      <c r="EZ198" s="186"/>
      <c r="FA198" s="186"/>
      <c r="FB198" s="186"/>
      <c r="FC198" s="186"/>
      <c r="FD198" s="186"/>
      <c r="FE198" s="186"/>
      <c r="FF198" s="186"/>
      <c r="FG198" s="186"/>
      <c r="FH198" s="186"/>
      <c r="FI198" s="186"/>
      <c r="FJ198" s="186"/>
      <c r="FK198" s="186"/>
      <c r="FL198" s="186"/>
      <c r="FM198" s="186"/>
      <c r="FN198" s="186"/>
      <c r="FO198" s="186"/>
      <c r="FP198" s="186"/>
      <c r="FQ198" s="186"/>
      <c r="FR198" s="186"/>
      <c r="FS198" s="186"/>
      <c r="FT198" s="186"/>
      <c r="FU198" s="186"/>
      <c r="FV198" s="186"/>
      <c r="FW198" s="186"/>
      <c r="FX198" s="186"/>
      <c r="FY198" s="186"/>
      <c r="FZ198" s="186"/>
      <c r="GA198" s="186"/>
      <c r="GB198" s="186"/>
      <c r="GC198" s="186"/>
      <c r="GD198" s="186"/>
      <c r="GE198" s="186"/>
      <c r="GF198" s="186"/>
      <c r="GG198" s="186"/>
      <c r="GH198" s="186"/>
      <c r="GI198" s="186"/>
      <c r="GJ198" s="186"/>
      <c r="GK198" s="186"/>
      <c r="GL198" s="186"/>
      <c r="GM198" s="186"/>
      <c r="GN198" s="186"/>
      <c r="GO198" s="186"/>
      <c r="GP198" s="186"/>
      <c r="GQ198" s="186"/>
      <c r="GR198" s="186"/>
      <c r="GS198" s="186"/>
      <c r="GT198" s="186"/>
      <c r="GU198" s="186"/>
      <c r="GV198" s="186"/>
      <c r="GW198" s="186"/>
      <c r="GX198" s="186"/>
      <c r="GY198" s="186"/>
      <c r="GZ198" s="186"/>
      <c r="HA198" s="186"/>
      <c r="HB198" s="186"/>
      <c r="HC198" s="186"/>
      <c r="HD198" s="186"/>
      <c r="HE198" s="186"/>
      <c r="HF198" s="186"/>
      <c r="HG198" s="186"/>
      <c r="HH198" s="186"/>
      <c r="HI198" s="186"/>
      <c r="HJ198" s="186"/>
      <c r="HK198" s="186"/>
      <c r="HL198" s="186"/>
      <c r="HM198" s="186"/>
      <c r="HN198" s="186"/>
      <c r="HO198" s="186"/>
      <c r="HP198" s="186"/>
      <c r="HQ198" s="186"/>
      <c r="HR198" s="186"/>
      <c r="HS198" s="186"/>
      <c r="HT198" s="186"/>
      <c r="HU198" s="186"/>
      <c r="HV198" s="186"/>
      <c r="HW198" s="186"/>
      <c r="HX198" s="186"/>
      <c r="HY198" s="186"/>
      <c r="HZ198" s="186"/>
      <c r="IA198" s="186"/>
      <c r="IB198" s="186"/>
      <c r="IC198" s="186"/>
      <c r="ID198" s="186"/>
      <c r="IE198" s="186"/>
      <c r="IF198" s="186"/>
      <c r="IG198" s="186"/>
      <c r="IH198" s="186"/>
      <c r="II198" s="186"/>
      <c r="IJ198" s="186"/>
      <c r="IK198" s="186"/>
      <c r="IL198" s="186"/>
      <c r="IM198" s="186"/>
      <c r="IN198" s="186"/>
      <c r="IO198" s="186"/>
      <c r="IP198" s="186"/>
      <c r="IQ198" s="186"/>
      <c r="IR198" s="186"/>
      <c r="IS198" s="186"/>
      <c r="IT198" s="186"/>
      <c r="IU198" s="186"/>
      <c r="IV198" s="186"/>
    </row>
    <row r="199" spans="1:256" hidden="1">
      <c r="A199" s="859"/>
      <c r="B199" s="844"/>
      <c r="C199" s="182" t="s">
        <v>2</v>
      </c>
      <c r="D199" s="183">
        <f>D197+D198</f>
        <v>3000</v>
      </c>
      <c r="E199" s="184">
        <f t="shared" ref="E199:P199" si="86">E197+E198</f>
        <v>0</v>
      </c>
      <c r="F199" s="184">
        <f t="shared" si="86"/>
        <v>0</v>
      </c>
      <c r="G199" s="184">
        <f t="shared" si="86"/>
        <v>0</v>
      </c>
      <c r="H199" s="184">
        <f t="shared" si="86"/>
        <v>0</v>
      </c>
      <c r="I199" s="184">
        <f t="shared" si="86"/>
        <v>0</v>
      </c>
      <c r="J199" s="184">
        <f t="shared" si="86"/>
        <v>0</v>
      </c>
      <c r="K199" s="184">
        <f t="shared" si="86"/>
        <v>0</v>
      </c>
      <c r="L199" s="184">
        <f t="shared" si="86"/>
        <v>0</v>
      </c>
      <c r="M199" s="184">
        <f t="shared" si="86"/>
        <v>3000</v>
      </c>
      <c r="N199" s="184">
        <f t="shared" si="86"/>
        <v>3000</v>
      </c>
      <c r="O199" s="184">
        <f t="shared" si="86"/>
        <v>3000</v>
      </c>
      <c r="P199" s="184">
        <f t="shared" si="86"/>
        <v>0</v>
      </c>
      <c r="Q199" s="185"/>
      <c r="R199" s="185"/>
      <c r="S199" s="185"/>
      <c r="T199" s="185"/>
      <c r="U199" s="185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/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186"/>
      <c r="CI199" s="186"/>
      <c r="CJ199" s="186"/>
      <c r="CK199" s="186"/>
      <c r="CL199" s="186"/>
      <c r="CM199" s="186"/>
      <c r="CN199" s="186"/>
      <c r="CO199" s="186"/>
      <c r="CP199" s="186"/>
      <c r="CQ199" s="186"/>
      <c r="CR199" s="186"/>
      <c r="CS199" s="186"/>
      <c r="CT199" s="186"/>
      <c r="CU199" s="186"/>
      <c r="CV199" s="186"/>
      <c r="CW199" s="186"/>
      <c r="CX199" s="186"/>
      <c r="CY199" s="186"/>
      <c r="CZ199" s="186"/>
      <c r="DA199" s="186"/>
      <c r="DB199" s="186"/>
      <c r="DC199" s="186"/>
      <c r="DD199" s="186"/>
      <c r="DE199" s="186"/>
      <c r="DF199" s="186"/>
      <c r="DG199" s="186"/>
      <c r="DH199" s="186"/>
      <c r="DI199" s="186"/>
      <c r="DJ199" s="186"/>
      <c r="DK199" s="186"/>
      <c r="DL199" s="186"/>
      <c r="DM199" s="186"/>
      <c r="DN199" s="186"/>
      <c r="DO199" s="186"/>
      <c r="DP199" s="186"/>
      <c r="DQ199" s="186"/>
      <c r="DR199" s="186"/>
      <c r="DS199" s="186"/>
      <c r="DT199" s="186"/>
      <c r="DU199" s="186"/>
      <c r="DV199" s="186"/>
      <c r="DW199" s="186"/>
      <c r="DX199" s="186"/>
      <c r="DY199" s="186"/>
      <c r="DZ199" s="186"/>
      <c r="EA199" s="186"/>
      <c r="EB199" s="186"/>
      <c r="EC199" s="186"/>
      <c r="ED199" s="186"/>
      <c r="EE199" s="186"/>
      <c r="EF199" s="186"/>
      <c r="EG199" s="186"/>
      <c r="EH199" s="186"/>
      <c r="EI199" s="186"/>
      <c r="EJ199" s="186"/>
      <c r="EK199" s="186"/>
      <c r="EL199" s="186"/>
      <c r="EM199" s="186"/>
      <c r="EN199" s="186"/>
      <c r="EO199" s="186"/>
      <c r="EP199" s="186"/>
      <c r="EQ199" s="186"/>
      <c r="ER199" s="186"/>
      <c r="ES199" s="186"/>
      <c r="ET199" s="186"/>
      <c r="EU199" s="186"/>
      <c r="EV199" s="186"/>
      <c r="EW199" s="186"/>
      <c r="EX199" s="186"/>
      <c r="EY199" s="186"/>
      <c r="EZ199" s="186"/>
      <c r="FA199" s="186"/>
      <c r="FB199" s="186"/>
      <c r="FC199" s="186"/>
      <c r="FD199" s="186"/>
      <c r="FE199" s="186"/>
      <c r="FF199" s="186"/>
      <c r="FG199" s="186"/>
      <c r="FH199" s="186"/>
      <c r="FI199" s="186"/>
      <c r="FJ199" s="186"/>
      <c r="FK199" s="186"/>
      <c r="FL199" s="186"/>
      <c r="FM199" s="186"/>
      <c r="FN199" s="186"/>
      <c r="FO199" s="186"/>
      <c r="FP199" s="186"/>
      <c r="FQ199" s="186"/>
      <c r="FR199" s="186"/>
      <c r="FS199" s="186"/>
      <c r="FT199" s="186"/>
      <c r="FU199" s="186"/>
      <c r="FV199" s="186"/>
      <c r="FW199" s="186"/>
      <c r="FX199" s="186"/>
      <c r="FY199" s="186"/>
      <c r="FZ199" s="186"/>
      <c r="GA199" s="186"/>
      <c r="GB199" s="186"/>
      <c r="GC199" s="186"/>
      <c r="GD199" s="186"/>
      <c r="GE199" s="186"/>
      <c r="GF199" s="186"/>
      <c r="GG199" s="186"/>
      <c r="GH199" s="186"/>
      <c r="GI199" s="186"/>
      <c r="GJ199" s="186"/>
      <c r="GK199" s="186"/>
      <c r="GL199" s="186"/>
      <c r="GM199" s="186"/>
      <c r="GN199" s="186"/>
      <c r="GO199" s="186"/>
      <c r="GP199" s="186"/>
      <c r="GQ199" s="186"/>
      <c r="GR199" s="186"/>
      <c r="GS199" s="186"/>
      <c r="GT199" s="186"/>
      <c r="GU199" s="186"/>
      <c r="GV199" s="186"/>
      <c r="GW199" s="186"/>
      <c r="GX199" s="186"/>
      <c r="GY199" s="186"/>
      <c r="GZ199" s="186"/>
      <c r="HA199" s="186"/>
      <c r="HB199" s="186"/>
      <c r="HC199" s="186"/>
      <c r="HD199" s="186"/>
      <c r="HE199" s="186"/>
      <c r="HF199" s="186"/>
      <c r="HG199" s="186"/>
      <c r="HH199" s="186"/>
      <c r="HI199" s="186"/>
      <c r="HJ199" s="186"/>
      <c r="HK199" s="186"/>
      <c r="HL199" s="186"/>
      <c r="HM199" s="186"/>
      <c r="HN199" s="186"/>
      <c r="HO199" s="186"/>
      <c r="HP199" s="186"/>
      <c r="HQ199" s="186"/>
      <c r="HR199" s="186"/>
      <c r="HS199" s="186"/>
      <c r="HT199" s="186"/>
      <c r="HU199" s="186"/>
      <c r="HV199" s="186"/>
      <c r="HW199" s="186"/>
      <c r="HX199" s="186"/>
      <c r="HY199" s="186"/>
      <c r="HZ199" s="186"/>
      <c r="IA199" s="186"/>
      <c r="IB199" s="186"/>
      <c r="IC199" s="186"/>
      <c r="ID199" s="186"/>
      <c r="IE199" s="186"/>
      <c r="IF199" s="186"/>
      <c r="IG199" s="186"/>
      <c r="IH199" s="186"/>
      <c r="II199" s="186"/>
      <c r="IJ199" s="186"/>
      <c r="IK199" s="186"/>
      <c r="IL199" s="186"/>
      <c r="IM199" s="186"/>
      <c r="IN199" s="186"/>
      <c r="IO199" s="186"/>
      <c r="IP199" s="186"/>
      <c r="IQ199" s="186"/>
      <c r="IR199" s="186"/>
      <c r="IS199" s="186"/>
      <c r="IT199" s="186"/>
      <c r="IU199" s="186"/>
      <c r="IV199" s="186"/>
    </row>
    <row r="200" spans="1:256">
      <c r="A200" s="839" t="s">
        <v>226</v>
      </c>
      <c r="B200" s="842" t="s">
        <v>227</v>
      </c>
      <c r="C200" s="182" t="s">
        <v>0</v>
      </c>
      <c r="D200" s="183">
        <f t="shared" si="78"/>
        <v>9020294</v>
      </c>
      <c r="E200" s="184">
        <f t="shared" si="79"/>
        <v>9020294</v>
      </c>
      <c r="F200" s="184">
        <f t="shared" si="80"/>
        <v>9003294</v>
      </c>
      <c r="G200" s="184">
        <v>6915972</v>
      </c>
      <c r="H200" s="184">
        <v>2087322</v>
      </c>
      <c r="I200" s="184">
        <v>0</v>
      </c>
      <c r="J200" s="184">
        <v>17000</v>
      </c>
      <c r="K200" s="184">
        <v>0</v>
      </c>
      <c r="L200" s="184">
        <v>0</v>
      </c>
      <c r="M200" s="184">
        <f t="shared" si="81"/>
        <v>0</v>
      </c>
      <c r="N200" s="184">
        <v>0</v>
      </c>
      <c r="O200" s="184">
        <v>0</v>
      </c>
      <c r="P200" s="184">
        <v>0</v>
      </c>
      <c r="Q200" s="185"/>
      <c r="R200" s="185"/>
      <c r="S200" s="185"/>
      <c r="T200" s="185"/>
      <c r="U200" s="185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/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186"/>
      <c r="CI200" s="186"/>
      <c r="CJ200" s="186"/>
      <c r="CK200" s="186"/>
      <c r="CL200" s="186"/>
      <c r="CM200" s="186"/>
      <c r="CN200" s="186"/>
      <c r="CO200" s="186"/>
      <c r="CP200" s="186"/>
      <c r="CQ200" s="186"/>
      <c r="CR200" s="186"/>
      <c r="CS200" s="186"/>
      <c r="CT200" s="186"/>
      <c r="CU200" s="186"/>
      <c r="CV200" s="186"/>
      <c r="CW200" s="186"/>
      <c r="CX200" s="186"/>
      <c r="CY200" s="186"/>
      <c r="CZ200" s="186"/>
      <c r="DA200" s="186"/>
      <c r="DB200" s="186"/>
      <c r="DC200" s="186"/>
      <c r="DD200" s="186"/>
      <c r="DE200" s="186"/>
      <c r="DF200" s="186"/>
      <c r="DG200" s="186"/>
      <c r="DH200" s="186"/>
      <c r="DI200" s="186"/>
      <c r="DJ200" s="186"/>
      <c r="DK200" s="186"/>
      <c r="DL200" s="186"/>
      <c r="DM200" s="186"/>
      <c r="DN200" s="186"/>
      <c r="DO200" s="186"/>
      <c r="DP200" s="186"/>
      <c r="DQ200" s="186"/>
      <c r="DR200" s="186"/>
      <c r="DS200" s="186"/>
      <c r="DT200" s="186"/>
      <c r="DU200" s="186"/>
      <c r="DV200" s="186"/>
      <c r="DW200" s="186"/>
      <c r="DX200" s="186"/>
      <c r="DY200" s="186"/>
      <c r="DZ200" s="186"/>
      <c r="EA200" s="186"/>
      <c r="EB200" s="186"/>
      <c r="EC200" s="186"/>
      <c r="ED200" s="186"/>
      <c r="EE200" s="186"/>
      <c r="EF200" s="186"/>
      <c r="EG200" s="186"/>
      <c r="EH200" s="186"/>
      <c r="EI200" s="186"/>
      <c r="EJ200" s="186"/>
      <c r="EK200" s="186"/>
      <c r="EL200" s="186"/>
      <c r="EM200" s="186"/>
      <c r="EN200" s="186"/>
      <c r="EO200" s="186"/>
      <c r="EP200" s="186"/>
      <c r="EQ200" s="186"/>
      <c r="ER200" s="186"/>
      <c r="ES200" s="186"/>
      <c r="ET200" s="186"/>
      <c r="EU200" s="186"/>
      <c r="EV200" s="186"/>
      <c r="EW200" s="186"/>
      <c r="EX200" s="186"/>
      <c r="EY200" s="186"/>
      <c r="EZ200" s="186"/>
      <c r="FA200" s="186"/>
      <c r="FB200" s="186"/>
      <c r="FC200" s="186"/>
      <c r="FD200" s="186"/>
      <c r="FE200" s="186"/>
      <c r="FF200" s="186"/>
      <c r="FG200" s="186"/>
      <c r="FH200" s="186"/>
      <c r="FI200" s="186"/>
      <c r="FJ200" s="186"/>
      <c r="FK200" s="186"/>
      <c r="FL200" s="186"/>
      <c r="FM200" s="186"/>
      <c r="FN200" s="186"/>
      <c r="FO200" s="186"/>
      <c r="FP200" s="186"/>
      <c r="FQ200" s="186"/>
      <c r="FR200" s="186"/>
      <c r="FS200" s="186"/>
      <c r="FT200" s="186"/>
      <c r="FU200" s="186"/>
      <c r="FV200" s="186"/>
      <c r="FW200" s="186"/>
      <c r="FX200" s="186"/>
      <c r="FY200" s="186"/>
      <c r="FZ200" s="186"/>
      <c r="GA200" s="186"/>
      <c r="GB200" s="186"/>
      <c r="GC200" s="186"/>
      <c r="GD200" s="186"/>
      <c r="GE200" s="186"/>
      <c r="GF200" s="186"/>
      <c r="GG200" s="186"/>
      <c r="GH200" s="186"/>
      <c r="GI200" s="186"/>
      <c r="GJ200" s="186"/>
      <c r="GK200" s="186"/>
      <c r="GL200" s="186"/>
      <c r="GM200" s="186"/>
      <c r="GN200" s="186"/>
      <c r="GO200" s="186"/>
      <c r="GP200" s="186"/>
      <c r="GQ200" s="186"/>
      <c r="GR200" s="186"/>
      <c r="GS200" s="186"/>
      <c r="GT200" s="186"/>
      <c r="GU200" s="186"/>
      <c r="GV200" s="186"/>
      <c r="GW200" s="186"/>
      <c r="GX200" s="186"/>
      <c r="GY200" s="186"/>
      <c r="GZ200" s="186"/>
      <c r="HA200" s="186"/>
      <c r="HB200" s="186"/>
      <c r="HC200" s="186"/>
      <c r="HD200" s="186"/>
      <c r="HE200" s="186"/>
      <c r="HF200" s="186"/>
      <c r="HG200" s="186"/>
      <c r="HH200" s="186"/>
      <c r="HI200" s="186"/>
      <c r="HJ200" s="186"/>
      <c r="HK200" s="186"/>
      <c r="HL200" s="186"/>
      <c r="HM200" s="186"/>
      <c r="HN200" s="186"/>
      <c r="HO200" s="186"/>
      <c r="HP200" s="186"/>
      <c r="HQ200" s="186"/>
      <c r="HR200" s="186"/>
      <c r="HS200" s="186"/>
      <c r="HT200" s="186"/>
      <c r="HU200" s="186"/>
      <c r="HV200" s="186"/>
      <c r="HW200" s="186"/>
      <c r="HX200" s="186"/>
      <c r="HY200" s="186"/>
      <c r="HZ200" s="186"/>
      <c r="IA200" s="186"/>
      <c r="IB200" s="186"/>
      <c r="IC200" s="186"/>
      <c r="ID200" s="186"/>
      <c r="IE200" s="186"/>
      <c r="IF200" s="186"/>
      <c r="IG200" s="186"/>
      <c r="IH200" s="186"/>
      <c r="II200" s="186"/>
      <c r="IJ200" s="186"/>
      <c r="IK200" s="186"/>
      <c r="IL200" s="186"/>
      <c r="IM200" s="186"/>
      <c r="IN200" s="186"/>
      <c r="IO200" s="186"/>
      <c r="IP200" s="186"/>
      <c r="IQ200" s="186"/>
      <c r="IR200" s="186"/>
      <c r="IS200" s="186"/>
      <c r="IT200" s="186"/>
      <c r="IU200" s="186"/>
      <c r="IV200" s="186"/>
    </row>
    <row r="201" spans="1:256">
      <c r="A201" s="840"/>
      <c r="B201" s="843"/>
      <c r="C201" s="182" t="s">
        <v>1</v>
      </c>
      <c r="D201" s="183">
        <f t="shared" si="78"/>
        <v>174640</v>
      </c>
      <c r="E201" s="184">
        <f t="shared" si="79"/>
        <v>174640</v>
      </c>
      <c r="F201" s="184">
        <f t="shared" si="80"/>
        <v>174640</v>
      </c>
      <c r="G201" s="184"/>
      <c r="H201" s="184">
        <v>174640</v>
      </c>
      <c r="I201" s="184"/>
      <c r="J201" s="184"/>
      <c r="K201" s="184"/>
      <c r="L201" s="184"/>
      <c r="M201" s="184">
        <f t="shared" si="81"/>
        <v>0</v>
      </c>
      <c r="N201" s="184"/>
      <c r="O201" s="184"/>
      <c r="P201" s="184"/>
      <c r="Q201" s="185"/>
      <c r="R201" s="185"/>
      <c r="S201" s="185"/>
      <c r="T201" s="185"/>
      <c r="U201" s="185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/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186"/>
      <c r="CI201" s="186"/>
      <c r="CJ201" s="186"/>
      <c r="CK201" s="186"/>
      <c r="CL201" s="186"/>
      <c r="CM201" s="186"/>
      <c r="CN201" s="186"/>
      <c r="CO201" s="186"/>
      <c r="CP201" s="186"/>
      <c r="CQ201" s="186"/>
      <c r="CR201" s="186"/>
      <c r="CS201" s="186"/>
      <c r="CT201" s="186"/>
      <c r="CU201" s="186"/>
      <c r="CV201" s="186"/>
      <c r="CW201" s="186"/>
      <c r="CX201" s="186"/>
      <c r="CY201" s="186"/>
      <c r="CZ201" s="186"/>
      <c r="DA201" s="186"/>
      <c r="DB201" s="186"/>
      <c r="DC201" s="186"/>
      <c r="DD201" s="186"/>
      <c r="DE201" s="186"/>
      <c r="DF201" s="186"/>
      <c r="DG201" s="186"/>
      <c r="DH201" s="186"/>
      <c r="DI201" s="186"/>
      <c r="DJ201" s="186"/>
      <c r="DK201" s="186"/>
      <c r="DL201" s="186"/>
      <c r="DM201" s="186"/>
      <c r="DN201" s="186"/>
      <c r="DO201" s="186"/>
      <c r="DP201" s="186"/>
      <c r="DQ201" s="186"/>
      <c r="DR201" s="186"/>
      <c r="DS201" s="186"/>
      <c r="DT201" s="186"/>
      <c r="DU201" s="186"/>
      <c r="DV201" s="186"/>
      <c r="DW201" s="186"/>
      <c r="DX201" s="186"/>
      <c r="DY201" s="186"/>
      <c r="DZ201" s="186"/>
      <c r="EA201" s="186"/>
      <c r="EB201" s="186"/>
      <c r="EC201" s="186"/>
      <c r="ED201" s="186"/>
      <c r="EE201" s="186"/>
      <c r="EF201" s="186"/>
      <c r="EG201" s="186"/>
      <c r="EH201" s="186"/>
      <c r="EI201" s="186"/>
      <c r="EJ201" s="186"/>
      <c r="EK201" s="186"/>
      <c r="EL201" s="186"/>
      <c r="EM201" s="186"/>
      <c r="EN201" s="186"/>
      <c r="EO201" s="186"/>
      <c r="EP201" s="186"/>
      <c r="EQ201" s="186"/>
      <c r="ER201" s="186"/>
      <c r="ES201" s="186"/>
      <c r="ET201" s="186"/>
      <c r="EU201" s="186"/>
      <c r="EV201" s="186"/>
      <c r="EW201" s="186"/>
      <c r="EX201" s="186"/>
      <c r="EY201" s="186"/>
      <c r="EZ201" s="186"/>
      <c r="FA201" s="186"/>
      <c r="FB201" s="186"/>
      <c r="FC201" s="186"/>
      <c r="FD201" s="186"/>
      <c r="FE201" s="186"/>
      <c r="FF201" s="186"/>
      <c r="FG201" s="186"/>
      <c r="FH201" s="186"/>
      <c r="FI201" s="186"/>
      <c r="FJ201" s="186"/>
      <c r="FK201" s="186"/>
      <c r="FL201" s="186"/>
      <c r="FM201" s="186"/>
      <c r="FN201" s="186"/>
      <c r="FO201" s="186"/>
      <c r="FP201" s="186"/>
      <c r="FQ201" s="186"/>
      <c r="FR201" s="186"/>
      <c r="FS201" s="186"/>
      <c r="FT201" s="186"/>
      <c r="FU201" s="186"/>
      <c r="FV201" s="186"/>
      <c r="FW201" s="186"/>
      <c r="FX201" s="186"/>
      <c r="FY201" s="186"/>
      <c r="FZ201" s="186"/>
      <c r="GA201" s="186"/>
      <c r="GB201" s="186"/>
      <c r="GC201" s="186"/>
      <c r="GD201" s="186"/>
      <c r="GE201" s="186"/>
      <c r="GF201" s="186"/>
      <c r="GG201" s="186"/>
      <c r="GH201" s="186"/>
      <c r="GI201" s="186"/>
      <c r="GJ201" s="186"/>
      <c r="GK201" s="186"/>
      <c r="GL201" s="186"/>
      <c r="GM201" s="186"/>
      <c r="GN201" s="186"/>
      <c r="GO201" s="186"/>
      <c r="GP201" s="186"/>
      <c r="GQ201" s="186"/>
      <c r="GR201" s="186"/>
      <c r="GS201" s="186"/>
      <c r="GT201" s="186"/>
      <c r="GU201" s="186"/>
      <c r="GV201" s="186"/>
      <c r="GW201" s="186"/>
      <c r="GX201" s="186"/>
      <c r="GY201" s="186"/>
      <c r="GZ201" s="186"/>
      <c r="HA201" s="186"/>
      <c r="HB201" s="186"/>
      <c r="HC201" s="186"/>
      <c r="HD201" s="186"/>
      <c r="HE201" s="186"/>
      <c r="HF201" s="186"/>
      <c r="HG201" s="186"/>
      <c r="HH201" s="186"/>
      <c r="HI201" s="186"/>
      <c r="HJ201" s="186"/>
      <c r="HK201" s="186"/>
      <c r="HL201" s="186"/>
      <c r="HM201" s="186"/>
      <c r="HN201" s="186"/>
      <c r="HO201" s="186"/>
      <c r="HP201" s="186"/>
      <c r="HQ201" s="186"/>
      <c r="HR201" s="186"/>
      <c r="HS201" s="186"/>
      <c r="HT201" s="186"/>
      <c r="HU201" s="186"/>
      <c r="HV201" s="186"/>
      <c r="HW201" s="186"/>
      <c r="HX201" s="186"/>
      <c r="HY201" s="186"/>
      <c r="HZ201" s="186"/>
      <c r="IA201" s="186"/>
      <c r="IB201" s="186"/>
      <c r="IC201" s="186"/>
      <c r="ID201" s="186"/>
      <c r="IE201" s="186"/>
      <c r="IF201" s="186"/>
      <c r="IG201" s="186"/>
      <c r="IH201" s="186"/>
      <c r="II201" s="186"/>
      <c r="IJ201" s="186"/>
      <c r="IK201" s="186"/>
      <c r="IL201" s="186"/>
      <c r="IM201" s="186"/>
      <c r="IN201" s="186"/>
      <c r="IO201" s="186"/>
      <c r="IP201" s="186"/>
      <c r="IQ201" s="186"/>
      <c r="IR201" s="186"/>
      <c r="IS201" s="186"/>
      <c r="IT201" s="186"/>
      <c r="IU201" s="186"/>
      <c r="IV201" s="186"/>
    </row>
    <row r="202" spans="1:256">
      <c r="A202" s="841"/>
      <c r="B202" s="844"/>
      <c r="C202" s="182" t="s">
        <v>2</v>
      </c>
      <c r="D202" s="183">
        <f>D200+D201</f>
        <v>9194934</v>
      </c>
      <c r="E202" s="184">
        <f t="shared" ref="E202:P202" si="87">E200+E201</f>
        <v>9194934</v>
      </c>
      <c r="F202" s="184">
        <f t="shared" si="87"/>
        <v>9177934</v>
      </c>
      <c r="G202" s="184">
        <f t="shared" si="87"/>
        <v>6915972</v>
      </c>
      <c r="H202" s="184">
        <f t="shared" si="87"/>
        <v>2261962</v>
      </c>
      <c r="I202" s="184">
        <f t="shared" si="87"/>
        <v>0</v>
      </c>
      <c r="J202" s="184">
        <f t="shared" si="87"/>
        <v>17000</v>
      </c>
      <c r="K202" s="184">
        <f t="shared" si="87"/>
        <v>0</v>
      </c>
      <c r="L202" s="184">
        <f t="shared" si="87"/>
        <v>0</v>
      </c>
      <c r="M202" s="184">
        <f t="shared" si="87"/>
        <v>0</v>
      </c>
      <c r="N202" s="184">
        <f t="shared" si="87"/>
        <v>0</v>
      </c>
      <c r="O202" s="184">
        <f t="shared" si="87"/>
        <v>0</v>
      </c>
      <c r="P202" s="184">
        <f t="shared" si="87"/>
        <v>0</v>
      </c>
      <c r="Q202" s="185"/>
      <c r="R202" s="185"/>
      <c r="S202" s="185"/>
      <c r="T202" s="185"/>
      <c r="U202" s="185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/>
      <c r="BL202" s="186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/>
      <c r="BX202" s="186"/>
      <c r="BY202" s="186"/>
      <c r="BZ202" s="186"/>
      <c r="CA202" s="186"/>
      <c r="CB202" s="186"/>
      <c r="CC202" s="186"/>
      <c r="CD202" s="186"/>
      <c r="CE202" s="186"/>
      <c r="CF202" s="186"/>
      <c r="CG202" s="186"/>
      <c r="CH202" s="186"/>
      <c r="CI202" s="186"/>
      <c r="CJ202" s="186"/>
      <c r="CK202" s="186"/>
      <c r="CL202" s="186"/>
      <c r="CM202" s="186"/>
      <c r="CN202" s="186"/>
      <c r="CO202" s="186"/>
      <c r="CP202" s="186"/>
      <c r="CQ202" s="186"/>
      <c r="CR202" s="186"/>
      <c r="CS202" s="186"/>
      <c r="CT202" s="186"/>
      <c r="CU202" s="186"/>
      <c r="CV202" s="186"/>
      <c r="CW202" s="186"/>
      <c r="CX202" s="186"/>
      <c r="CY202" s="186"/>
      <c r="CZ202" s="186"/>
      <c r="DA202" s="186"/>
      <c r="DB202" s="186"/>
      <c r="DC202" s="186"/>
      <c r="DD202" s="186"/>
      <c r="DE202" s="186"/>
      <c r="DF202" s="186"/>
      <c r="DG202" s="186"/>
      <c r="DH202" s="186"/>
      <c r="DI202" s="186"/>
      <c r="DJ202" s="186"/>
      <c r="DK202" s="186"/>
      <c r="DL202" s="186"/>
      <c r="DM202" s="186"/>
      <c r="DN202" s="186"/>
      <c r="DO202" s="186"/>
      <c r="DP202" s="186"/>
      <c r="DQ202" s="186"/>
      <c r="DR202" s="186"/>
      <c r="DS202" s="186"/>
      <c r="DT202" s="186"/>
      <c r="DU202" s="186"/>
      <c r="DV202" s="186"/>
      <c r="DW202" s="186"/>
      <c r="DX202" s="186"/>
      <c r="DY202" s="186"/>
      <c r="DZ202" s="186"/>
      <c r="EA202" s="186"/>
      <c r="EB202" s="186"/>
      <c r="EC202" s="186"/>
      <c r="ED202" s="186"/>
      <c r="EE202" s="186"/>
      <c r="EF202" s="186"/>
      <c r="EG202" s="186"/>
      <c r="EH202" s="186"/>
      <c r="EI202" s="186"/>
      <c r="EJ202" s="186"/>
      <c r="EK202" s="186"/>
      <c r="EL202" s="186"/>
      <c r="EM202" s="186"/>
      <c r="EN202" s="186"/>
      <c r="EO202" s="186"/>
      <c r="EP202" s="186"/>
      <c r="EQ202" s="186"/>
      <c r="ER202" s="186"/>
      <c r="ES202" s="186"/>
      <c r="ET202" s="186"/>
      <c r="EU202" s="186"/>
      <c r="EV202" s="186"/>
      <c r="EW202" s="186"/>
      <c r="EX202" s="186"/>
      <c r="EY202" s="186"/>
      <c r="EZ202" s="186"/>
      <c r="FA202" s="186"/>
      <c r="FB202" s="186"/>
      <c r="FC202" s="186"/>
      <c r="FD202" s="186"/>
      <c r="FE202" s="186"/>
      <c r="FF202" s="186"/>
      <c r="FG202" s="186"/>
      <c r="FH202" s="186"/>
      <c r="FI202" s="186"/>
      <c r="FJ202" s="186"/>
      <c r="FK202" s="186"/>
      <c r="FL202" s="186"/>
      <c r="FM202" s="186"/>
      <c r="FN202" s="186"/>
      <c r="FO202" s="186"/>
      <c r="FP202" s="186"/>
      <c r="FQ202" s="186"/>
      <c r="FR202" s="186"/>
      <c r="FS202" s="186"/>
      <c r="FT202" s="186"/>
      <c r="FU202" s="186"/>
      <c r="FV202" s="186"/>
      <c r="FW202" s="186"/>
      <c r="FX202" s="186"/>
      <c r="FY202" s="186"/>
      <c r="FZ202" s="186"/>
      <c r="GA202" s="186"/>
      <c r="GB202" s="186"/>
      <c r="GC202" s="186"/>
      <c r="GD202" s="186"/>
      <c r="GE202" s="186"/>
      <c r="GF202" s="186"/>
      <c r="GG202" s="186"/>
      <c r="GH202" s="186"/>
      <c r="GI202" s="186"/>
      <c r="GJ202" s="186"/>
      <c r="GK202" s="186"/>
      <c r="GL202" s="186"/>
      <c r="GM202" s="186"/>
      <c r="GN202" s="186"/>
      <c r="GO202" s="186"/>
      <c r="GP202" s="186"/>
      <c r="GQ202" s="186"/>
      <c r="GR202" s="186"/>
      <c r="GS202" s="186"/>
      <c r="GT202" s="186"/>
      <c r="GU202" s="186"/>
      <c r="GV202" s="186"/>
      <c r="GW202" s="186"/>
      <c r="GX202" s="186"/>
      <c r="GY202" s="186"/>
      <c r="GZ202" s="186"/>
      <c r="HA202" s="186"/>
      <c r="HB202" s="186"/>
      <c r="HC202" s="186"/>
      <c r="HD202" s="186"/>
      <c r="HE202" s="186"/>
      <c r="HF202" s="186"/>
      <c r="HG202" s="186"/>
      <c r="HH202" s="186"/>
      <c r="HI202" s="186"/>
      <c r="HJ202" s="186"/>
      <c r="HK202" s="186"/>
      <c r="HL202" s="186"/>
      <c r="HM202" s="186"/>
      <c r="HN202" s="186"/>
      <c r="HO202" s="186"/>
      <c r="HP202" s="186"/>
      <c r="HQ202" s="186"/>
      <c r="HR202" s="186"/>
      <c r="HS202" s="186"/>
      <c r="HT202" s="186"/>
      <c r="HU202" s="186"/>
      <c r="HV202" s="186"/>
      <c r="HW202" s="186"/>
      <c r="HX202" s="186"/>
      <c r="HY202" s="186"/>
      <c r="HZ202" s="186"/>
      <c r="IA202" s="186"/>
      <c r="IB202" s="186"/>
      <c r="IC202" s="186"/>
      <c r="ID202" s="186"/>
      <c r="IE202" s="186"/>
      <c r="IF202" s="186"/>
      <c r="IG202" s="186"/>
      <c r="IH202" s="186"/>
      <c r="II202" s="186"/>
      <c r="IJ202" s="186"/>
      <c r="IK202" s="186"/>
      <c r="IL202" s="186"/>
      <c r="IM202" s="186"/>
      <c r="IN202" s="186"/>
      <c r="IO202" s="186"/>
      <c r="IP202" s="186"/>
      <c r="IQ202" s="186"/>
      <c r="IR202" s="186"/>
      <c r="IS202" s="186"/>
      <c r="IT202" s="186"/>
      <c r="IU202" s="186"/>
      <c r="IV202" s="186"/>
    </row>
    <row r="203" spans="1:256" hidden="1">
      <c r="A203" s="839" t="s">
        <v>228</v>
      </c>
      <c r="B203" s="842" t="s">
        <v>229</v>
      </c>
      <c r="C203" s="182" t="s">
        <v>0</v>
      </c>
      <c r="D203" s="183">
        <f t="shared" si="78"/>
        <v>4456997</v>
      </c>
      <c r="E203" s="184">
        <f t="shared" si="79"/>
        <v>4456997</v>
      </c>
      <c r="F203" s="184">
        <f t="shared" si="80"/>
        <v>4449021</v>
      </c>
      <c r="G203" s="184">
        <v>4196225</v>
      </c>
      <c r="H203" s="184">
        <v>252796</v>
      </c>
      <c r="I203" s="184">
        <v>0</v>
      </c>
      <c r="J203" s="184">
        <v>7976</v>
      </c>
      <c r="K203" s="184">
        <v>0</v>
      </c>
      <c r="L203" s="184">
        <v>0</v>
      </c>
      <c r="M203" s="184">
        <f t="shared" si="81"/>
        <v>0</v>
      </c>
      <c r="N203" s="184">
        <v>0</v>
      </c>
      <c r="O203" s="184">
        <v>0</v>
      </c>
      <c r="P203" s="184">
        <v>0</v>
      </c>
      <c r="Q203" s="185"/>
      <c r="R203" s="185"/>
      <c r="S203" s="185"/>
      <c r="T203" s="185"/>
      <c r="U203" s="185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/>
      <c r="BL203" s="186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/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6"/>
      <c r="CH203" s="186"/>
      <c r="CI203" s="186"/>
      <c r="CJ203" s="186"/>
      <c r="CK203" s="186"/>
      <c r="CL203" s="186"/>
      <c r="CM203" s="186"/>
      <c r="CN203" s="186"/>
      <c r="CO203" s="186"/>
      <c r="CP203" s="186"/>
      <c r="CQ203" s="186"/>
      <c r="CR203" s="186"/>
      <c r="CS203" s="186"/>
      <c r="CT203" s="186"/>
      <c r="CU203" s="186"/>
      <c r="CV203" s="186"/>
      <c r="CW203" s="186"/>
      <c r="CX203" s="186"/>
      <c r="CY203" s="186"/>
      <c r="CZ203" s="186"/>
      <c r="DA203" s="186"/>
      <c r="DB203" s="186"/>
      <c r="DC203" s="186"/>
      <c r="DD203" s="186"/>
      <c r="DE203" s="186"/>
      <c r="DF203" s="186"/>
      <c r="DG203" s="186"/>
      <c r="DH203" s="186"/>
      <c r="DI203" s="186"/>
      <c r="DJ203" s="186"/>
      <c r="DK203" s="186"/>
      <c r="DL203" s="186"/>
      <c r="DM203" s="186"/>
      <c r="DN203" s="186"/>
      <c r="DO203" s="186"/>
      <c r="DP203" s="186"/>
      <c r="DQ203" s="186"/>
      <c r="DR203" s="186"/>
      <c r="DS203" s="186"/>
      <c r="DT203" s="186"/>
      <c r="DU203" s="186"/>
      <c r="DV203" s="186"/>
      <c r="DW203" s="186"/>
      <c r="DX203" s="186"/>
      <c r="DY203" s="186"/>
      <c r="DZ203" s="186"/>
      <c r="EA203" s="186"/>
      <c r="EB203" s="186"/>
      <c r="EC203" s="186"/>
      <c r="ED203" s="186"/>
      <c r="EE203" s="186"/>
      <c r="EF203" s="186"/>
      <c r="EG203" s="186"/>
      <c r="EH203" s="186"/>
      <c r="EI203" s="186"/>
      <c r="EJ203" s="186"/>
      <c r="EK203" s="186"/>
      <c r="EL203" s="186"/>
      <c r="EM203" s="186"/>
      <c r="EN203" s="186"/>
      <c r="EO203" s="186"/>
      <c r="EP203" s="186"/>
      <c r="EQ203" s="186"/>
      <c r="ER203" s="186"/>
      <c r="ES203" s="186"/>
      <c r="ET203" s="186"/>
      <c r="EU203" s="186"/>
      <c r="EV203" s="186"/>
      <c r="EW203" s="186"/>
      <c r="EX203" s="186"/>
      <c r="EY203" s="186"/>
      <c r="EZ203" s="186"/>
      <c r="FA203" s="186"/>
      <c r="FB203" s="186"/>
      <c r="FC203" s="186"/>
      <c r="FD203" s="186"/>
      <c r="FE203" s="186"/>
      <c r="FF203" s="186"/>
      <c r="FG203" s="186"/>
      <c r="FH203" s="186"/>
      <c r="FI203" s="186"/>
      <c r="FJ203" s="186"/>
      <c r="FK203" s="186"/>
      <c r="FL203" s="186"/>
      <c r="FM203" s="186"/>
      <c r="FN203" s="186"/>
      <c r="FO203" s="186"/>
      <c r="FP203" s="186"/>
      <c r="FQ203" s="186"/>
      <c r="FR203" s="186"/>
      <c r="FS203" s="186"/>
      <c r="FT203" s="186"/>
      <c r="FU203" s="186"/>
      <c r="FV203" s="186"/>
      <c r="FW203" s="186"/>
      <c r="FX203" s="186"/>
      <c r="FY203" s="186"/>
      <c r="FZ203" s="186"/>
      <c r="GA203" s="186"/>
      <c r="GB203" s="186"/>
      <c r="GC203" s="186"/>
      <c r="GD203" s="186"/>
      <c r="GE203" s="186"/>
      <c r="GF203" s="186"/>
      <c r="GG203" s="186"/>
      <c r="GH203" s="186"/>
      <c r="GI203" s="186"/>
      <c r="GJ203" s="186"/>
      <c r="GK203" s="186"/>
      <c r="GL203" s="186"/>
      <c r="GM203" s="186"/>
      <c r="GN203" s="186"/>
      <c r="GO203" s="186"/>
      <c r="GP203" s="186"/>
      <c r="GQ203" s="186"/>
      <c r="GR203" s="186"/>
      <c r="GS203" s="186"/>
      <c r="GT203" s="186"/>
      <c r="GU203" s="186"/>
      <c r="GV203" s="186"/>
      <c r="GW203" s="186"/>
      <c r="GX203" s="186"/>
      <c r="GY203" s="186"/>
      <c r="GZ203" s="186"/>
      <c r="HA203" s="186"/>
      <c r="HB203" s="186"/>
      <c r="HC203" s="186"/>
      <c r="HD203" s="186"/>
      <c r="HE203" s="186"/>
      <c r="HF203" s="186"/>
      <c r="HG203" s="186"/>
      <c r="HH203" s="186"/>
      <c r="HI203" s="186"/>
      <c r="HJ203" s="186"/>
      <c r="HK203" s="186"/>
      <c r="HL203" s="186"/>
      <c r="HM203" s="186"/>
      <c r="HN203" s="186"/>
      <c r="HO203" s="186"/>
      <c r="HP203" s="186"/>
      <c r="HQ203" s="186"/>
      <c r="HR203" s="186"/>
      <c r="HS203" s="186"/>
      <c r="HT203" s="186"/>
      <c r="HU203" s="186"/>
      <c r="HV203" s="186"/>
      <c r="HW203" s="186"/>
      <c r="HX203" s="186"/>
      <c r="HY203" s="186"/>
      <c r="HZ203" s="186"/>
      <c r="IA203" s="186"/>
      <c r="IB203" s="186"/>
      <c r="IC203" s="186"/>
      <c r="ID203" s="186"/>
      <c r="IE203" s="186"/>
      <c r="IF203" s="186"/>
      <c r="IG203" s="186"/>
      <c r="IH203" s="186"/>
      <c r="II203" s="186"/>
      <c r="IJ203" s="186"/>
      <c r="IK203" s="186"/>
      <c r="IL203" s="186"/>
      <c r="IM203" s="186"/>
      <c r="IN203" s="186"/>
      <c r="IO203" s="186"/>
      <c r="IP203" s="186"/>
      <c r="IQ203" s="186"/>
      <c r="IR203" s="186"/>
      <c r="IS203" s="186"/>
      <c r="IT203" s="186"/>
      <c r="IU203" s="186"/>
      <c r="IV203" s="186"/>
    </row>
    <row r="204" spans="1:256" hidden="1">
      <c r="A204" s="840"/>
      <c r="B204" s="843"/>
      <c r="C204" s="182" t="s">
        <v>1</v>
      </c>
      <c r="D204" s="183">
        <f t="shared" si="78"/>
        <v>0</v>
      </c>
      <c r="E204" s="184">
        <f t="shared" si="79"/>
        <v>0</v>
      </c>
      <c r="F204" s="184">
        <f t="shared" si="80"/>
        <v>0</v>
      </c>
      <c r="G204" s="184"/>
      <c r="H204" s="184"/>
      <c r="I204" s="184"/>
      <c r="J204" s="184"/>
      <c r="K204" s="184"/>
      <c r="L204" s="184"/>
      <c r="M204" s="184">
        <f t="shared" si="81"/>
        <v>0</v>
      </c>
      <c r="N204" s="184"/>
      <c r="O204" s="184"/>
      <c r="P204" s="184"/>
      <c r="Q204" s="185"/>
      <c r="R204" s="185"/>
      <c r="S204" s="185"/>
      <c r="T204" s="185"/>
      <c r="U204" s="185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  <c r="BN204" s="186"/>
      <c r="BO204" s="186"/>
      <c r="BP204" s="186"/>
      <c r="BQ204" s="186"/>
      <c r="BR204" s="186"/>
      <c r="BS204" s="186"/>
      <c r="BT204" s="186"/>
      <c r="BU204" s="186"/>
      <c r="BV204" s="186"/>
      <c r="BW204" s="186"/>
      <c r="BX204" s="186"/>
      <c r="BY204" s="186"/>
      <c r="BZ204" s="186"/>
      <c r="CA204" s="186"/>
      <c r="CB204" s="186"/>
      <c r="CC204" s="186"/>
      <c r="CD204" s="186"/>
      <c r="CE204" s="186"/>
      <c r="CF204" s="186"/>
      <c r="CG204" s="186"/>
      <c r="CH204" s="186"/>
      <c r="CI204" s="186"/>
      <c r="CJ204" s="186"/>
      <c r="CK204" s="186"/>
      <c r="CL204" s="186"/>
      <c r="CM204" s="186"/>
      <c r="CN204" s="186"/>
      <c r="CO204" s="186"/>
      <c r="CP204" s="186"/>
      <c r="CQ204" s="186"/>
      <c r="CR204" s="186"/>
      <c r="CS204" s="186"/>
      <c r="CT204" s="186"/>
      <c r="CU204" s="186"/>
      <c r="CV204" s="186"/>
      <c r="CW204" s="186"/>
      <c r="CX204" s="186"/>
      <c r="CY204" s="186"/>
      <c r="CZ204" s="186"/>
      <c r="DA204" s="186"/>
      <c r="DB204" s="186"/>
      <c r="DC204" s="186"/>
      <c r="DD204" s="186"/>
      <c r="DE204" s="186"/>
      <c r="DF204" s="186"/>
      <c r="DG204" s="186"/>
      <c r="DH204" s="186"/>
      <c r="DI204" s="186"/>
      <c r="DJ204" s="186"/>
      <c r="DK204" s="186"/>
      <c r="DL204" s="186"/>
      <c r="DM204" s="186"/>
      <c r="DN204" s="186"/>
      <c r="DO204" s="186"/>
      <c r="DP204" s="186"/>
      <c r="DQ204" s="186"/>
      <c r="DR204" s="186"/>
      <c r="DS204" s="186"/>
      <c r="DT204" s="186"/>
      <c r="DU204" s="186"/>
      <c r="DV204" s="186"/>
      <c r="DW204" s="186"/>
      <c r="DX204" s="186"/>
      <c r="DY204" s="186"/>
      <c r="DZ204" s="186"/>
      <c r="EA204" s="186"/>
      <c r="EB204" s="186"/>
      <c r="EC204" s="186"/>
      <c r="ED204" s="186"/>
      <c r="EE204" s="186"/>
      <c r="EF204" s="186"/>
      <c r="EG204" s="186"/>
      <c r="EH204" s="186"/>
      <c r="EI204" s="186"/>
      <c r="EJ204" s="186"/>
      <c r="EK204" s="186"/>
      <c r="EL204" s="186"/>
      <c r="EM204" s="186"/>
      <c r="EN204" s="186"/>
      <c r="EO204" s="186"/>
      <c r="EP204" s="186"/>
      <c r="EQ204" s="186"/>
      <c r="ER204" s="186"/>
      <c r="ES204" s="186"/>
      <c r="ET204" s="186"/>
      <c r="EU204" s="186"/>
      <c r="EV204" s="186"/>
      <c r="EW204" s="186"/>
      <c r="EX204" s="186"/>
      <c r="EY204" s="186"/>
      <c r="EZ204" s="186"/>
      <c r="FA204" s="186"/>
      <c r="FB204" s="186"/>
      <c r="FC204" s="186"/>
      <c r="FD204" s="186"/>
      <c r="FE204" s="186"/>
      <c r="FF204" s="186"/>
      <c r="FG204" s="186"/>
      <c r="FH204" s="186"/>
      <c r="FI204" s="186"/>
      <c r="FJ204" s="186"/>
      <c r="FK204" s="186"/>
      <c r="FL204" s="186"/>
      <c r="FM204" s="186"/>
      <c r="FN204" s="186"/>
      <c r="FO204" s="186"/>
      <c r="FP204" s="186"/>
      <c r="FQ204" s="186"/>
      <c r="FR204" s="186"/>
      <c r="FS204" s="186"/>
      <c r="FT204" s="186"/>
      <c r="FU204" s="186"/>
      <c r="FV204" s="186"/>
      <c r="FW204" s="186"/>
      <c r="FX204" s="186"/>
      <c r="FY204" s="186"/>
      <c r="FZ204" s="186"/>
      <c r="GA204" s="186"/>
      <c r="GB204" s="186"/>
      <c r="GC204" s="186"/>
      <c r="GD204" s="186"/>
      <c r="GE204" s="186"/>
      <c r="GF204" s="186"/>
      <c r="GG204" s="186"/>
      <c r="GH204" s="186"/>
      <c r="GI204" s="186"/>
      <c r="GJ204" s="186"/>
      <c r="GK204" s="186"/>
      <c r="GL204" s="186"/>
      <c r="GM204" s="186"/>
      <c r="GN204" s="186"/>
      <c r="GO204" s="186"/>
      <c r="GP204" s="186"/>
      <c r="GQ204" s="186"/>
      <c r="GR204" s="186"/>
      <c r="GS204" s="186"/>
      <c r="GT204" s="186"/>
      <c r="GU204" s="186"/>
      <c r="GV204" s="186"/>
      <c r="GW204" s="186"/>
      <c r="GX204" s="186"/>
      <c r="GY204" s="186"/>
      <c r="GZ204" s="186"/>
      <c r="HA204" s="186"/>
      <c r="HB204" s="186"/>
      <c r="HC204" s="186"/>
      <c r="HD204" s="186"/>
      <c r="HE204" s="186"/>
      <c r="HF204" s="186"/>
      <c r="HG204" s="186"/>
      <c r="HH204" s="186"/>
      <c r="HI204" s="186"/>
      <c r="HJ204" s="186"/>
      <c r="HK204" s="186"/>
      <c r="HL204" s="186"/>
      <c r="HM204" s="186"/>
      <c r="HN204" s="186"/>
      <c r="HO204" s="186"/>
      <c r="HP204" s="186"/>
      <c r="HQ204" s="186"/>
      <c r="HR204" s="186"/>
      <c r="HS204" s="186"/>
      <c r="HT204" s="186"/>
      <c r="HU204" s="186"/>
      <c r="HV204" s="186"/>
      <c r="HW204" s="186"/>
      <c r="HX204" s="186"/>
      <c r="HY204" s="186"/>
      <c r="HZ204" s="186"/>
      <c r="IA204" s="186"/>
      <c r="IB204" s="186"/>
      <c r="IC204" s="186"/>
      <c r="ID204" s="186"/>
      <c r="IE204" s="186"/>
      <c r="IF204" s="186"/>
      <c r="IG204" s="186"/>
      <c r="IH204" s="186"/>
      <c r="II204" s="186"/>
      <c r="IJ204" s="186"/>
      <c r="IK204" s="186"/>
      <c r="IL204" s="186"/>
      <c r="IM204" s="186"/>
      <c r="IN204" s="186"/>
      <c r="IO204" s="186"/>
      <c r="IP204" s="186"/>
      <c r="IQ204" s="186"/>
      <c r="IR204" s="186"/>
      <c r="IS204" s="186"/>
      <c r="IT204" s="186"/>
      <c r="IU204" s="186"/>
      <c r="IV204" s="186"/>
    </row>
    <row r="205" spans="1:256" hidden="1">
      <c r="A205" s="841"/>
      <c r="B205" s="844"/>
      <c r="C205" s="182" t="s">
        <v>2</v>
      </c>
      <c r="D205" s="183">
        <f>D203+D204</f>
        <v>4456997</v>
      </c>
      <c r="E205" s="184">
        <f t="shared" ref="E205:P205" si="88">E203+E204</f>
        <v>4456997</v>
      </c>
      <c r="F205" s="184">
        <f t="shared" si="88"/>
        <v>4449021</v>
      </c>
      <c r="G205" s="184">
        <f t="shared" si="88"/>
        <v>4196225</v>
      </c>
      <c r="H205" s="184">
        <f t="shared" si="88"/>
        <v>252796</v>
      </c>
      <c r="I205" s="184">
        <f t="shared" si="88"/>
        <v>0</v>
      </c>
      <c r="J205" s="184">
        <f t="shared" si="88"/>
        <v>7976</v>
      </c>
      <c r="K205" s="184">
        <f t="shared" si="88"/>
        <v>0</v>
      </c>
      <c r="L205" s="184">
        <f t="shared" si="88"/>
        <v>0</v>
      </c>
      <c r="M205" s="184">
        <f t="shared" si="88"/>
        <v>0</v>
      </c>
      <c r="N205" s="184">
        <f t="shared" si="88"/>
        <v>0</v>
      </c>
      <c r="O205" s="184">
        <f t="shared" si="88"/>
        <v>0</v>
      </c>
      <c r="P205" s="184">
        <f t="shared" si="88"/>
        <v>0</v>
      </c>
      <c r="Q205" s="185"/>
      <c r="R205" s="185"/>
      <c r="S205" s="185"/>
      <c r="T205" s="185"/>
      <c r="U205" s="185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  <c r="BF205" s="186"/>
      <c r="BG205" s="186"/>
      <c r="BH205" s="186"/>
      <c r="BI205" s="186"/>
      <c r="BJ205" s="186"/>
      <c r="BK205" s="186"/>
      <c r="BL205" s="186"/>
      <c r="BM205" s="186"/>
      <c r="BN205" s="186"/>
      <c r="BO205" s="186"/>
      <c r="BP205" s="186"/>
      <c r="BQ205" s="186"/>
      <c r="BR205" s="186"/>
      <c r="BS205" s="186"/>
      <c r="BT205" s="186"/>
      <c r="BU205" s="186"/>
      <c r="BV205" s="186"/>
      <c r="BW205" s="186"/>
      <c r="BX205" s="186"/>
      <c r="BY205" s="186"/>
      <c r="BZ205" s="186"/>
      <c r="CA205" s="186"/>
      <c r="CB205" s="186"/>
      <c r="CC205" s="186"/>
      <c r="CD205" s="186"/>
      <c r="CE205" s="186"/>
      <c r="CF205" s="186"/>
      <c r="CG205" s="186"/>
      <c r="CH205" s="186"/>
      <c r="CI205" s="186"/>
      <c r="CJ205" s="186"/>
      <c r="CK205" s="186"/>
      <c r="CL205" s="186"/>
      <c r="CM205" s="186"/>
      <c r="CN205" s="186"/>
      <c r="CO205" s="186"/>
      <c r="CP205" s="186"/>
      <c r="CQ205" s="186"/>
      <c r="CR205" s="186"/>
      <c r="CS205" s="186"/>
      <c r="CT205" s="186"/>
      <c r="CU205" s="186"/>
      <c r="CV205" s="186"/>
      <c r="CW205" s="186"/>
      <c r="CX205" s="186"/>
      <c r="CY205" s="186"/>
      <c r="CZ205" s="186"/>
      <c r="DA205" s="186"/>
      <c r="DB205" s="186"/>
      <c r="DC205" s="186"/>
      <c r="DD205" s="186"/>
      <c r="DE205" s="186"/>
      <c r="DF205" s="186"/>
      <c r="DG205" s="186"/>
      <c r="DH205" s="186"/>
      <c r="DI205" s="186"/>
      <c r="DJ205" s="186"/>
      <c r="DK205" s="186"/>
      <c r="DL205" s="186"/>
      <c r="DM205" s="186"/>
      <c r="DN205" s="186"/>
      <c r="DO205" s="186"/>
      <c r="DP205" s="186"/>
      <c r="DQ205" s="186"/>
      <c r="DR205" s="186"/>
      <c r="DS205" s="186"/>
      <c r="DT205" s="186"/>
      <c r="DU205" s="186"/>
      <c r="DV205" s="186"/>
      <c r="DW205" s="186"/>
      <c r="DX205" s="186"/>
      <c r="DY205" s="186"/>
      <c r="DZ205" s="186"/>
      <c r="EA205" s="186"/>
      <c r="EB205" s="186"/>
      <c r="EC205" s="186"/>
      <c r="ED205" s="186"/>
      <c r="EE205" s="186"/>
      <c r="EF205" s="186"/>
      <c r="EG205" s="186"/>
      <c r="EH205" s="186"/>
      <c r="EI205" s="186"/>
      <c r="EJ205" s="186"/>
      <c r="EK205" s="186"/>
      <c r="EL205" s="186"/>
      <c r="EM205" s="186"/>
      <c r="EN205" s="186"/>
      <c r="EO205" s="186"/>
      <c r="EP205" s="186"/>
      <c r="EQ205" s="186"/>
      <c r="ER205" s="186"/>
      <c r="ES205" s="186"/>
      <c r="ET205" s="186"/>
      <c r="EU205" s="186"/>
      <c r="EV205" s="186"/>
      <c r="EW205" s="186"/>
      <c r="EX205" s="186"/>
      <c r="EY205" s="186"/>
      <c r="EZ205" s="186"/>
      <c r="FA205" s="186"/>
      <c r="FB205" s="186"/>
      <c r="FC205" s="186"/>
      <c r="FD205" s="186"/>
      <c r="FE205" s="186"/>
      <c r="FF205" s="186"/>
      <c r="FG205" s="186"/>
      <c r="FH205" s="186"/>
      <c r="FI205" s="186"/>
      <c r="FJ205" s="186"/>
      <c r="FK205" s="186"/>
      <c r="FL205" s="186"/>
      <c r="FM205" s="186"/>
      <c r="FN205" s="186"/>
      <c r="FO205" s="186"/>
      <c r="FP205" s="186"/>
      <c r="FQ205" s="186"/>
      <c r="FR205" s="186"/>
      <c r="FS205" s="186"/>
      <c r="FT205" s="186"/>
      <c r="FU205" s="186"/>
      <c r="FV205" s="186"/>
      <c r="FW205" s="186"/>
      <c r="FX205" s="186"/>
      <c r="FY205" s="186"/>
      <c r="FZ205" s="186"/>
      <c r="GA205" s="186"/>
      <c r="GB205" s="186"/>
      <c r="GC205" s="186"/>
      <c r="GD205" s="186"/>
      <c r="GE205" s="186"/>
      <c r="GF205" s="186"/>
      <c r="GG205" s="186"/>
      <c r="GH205" s="186"/>
      <c r="GI205" s="186"/>
      <c r="GJ205" s="186"/>
      <c r="GK205" s="186"/>
      <c r="GL205" s="186"/>
      <c r="GM205" s="186"/>
      <c r="GN205" s="186"/>
      <c r="GO205" s="186"/>
      <c r="GP205" s="186"/>
      <c r="GQ205" s="186"/>
      <c r="GR205" s="186"/>
      <c r="GS205" s="186"/>
      <c r="GT205" s="186"/>
      <c r="GU205" s="186"/>
      <c r="GV205" s="186"/>
      <c r="GW205" s="186"/>
      <c r="GX205" s="186"/>
      <c r="GY205" s="186"/>
      <c r="GZ205" s="186"/>
      <c r="HA205" s="186"/>
      <c r="HB205" s="186"/>
      <c r="HC205" s="186"/>
      <c r="HD205" s="186"/>
      <c r="HE205" s="186"/>
      <c r="HF205" s="186"/>
      <c r="HG205" s="186"/>
      <c r="HH205" s="186"/>
      <c r="HI205" s="186"/>
      <c r="HJ205" s="186"/>
      <c r="HK205" s="186"/>
      <c r="HL205" s="186"/>
      <c r="HM205" s="186"/>
      <c r="HN205" s="186"/>
      <c r="HO205" s="186"/>
      <c r="HP205" s="186"/>
      <c r="HQ205" s="186"/>
      <c r="HR205" s="186"/>
      <c r="HS205" s="186"/>
      <c r="HT205" s="186"/>
      <c r="HU205" s="186"/>
      <c r="HV205" s="186"/>
      <c r="HW205" s="186"/>
      <c r="HX205" s="186"/>
      <c r="HY205" s="186"/>
      <c r="HZ205" s="186"/>
      <c r="IA205" s="186"/>
      <c r="IB205" s="186"/>
      <c r="IC205" s="186"/>
      <c r="ID205" s="186"/>
      <c r="IE205" s="186"/>
      <c r="IF205" s="186"/>
      <c r="IG205" s="186"/>
      <c r="IH205" s="186"/>
      <c r="II205" s="186"/>
      <c r="IJ205" s="186"/>
      <c r="IK205" s="186"/>
      <c r="IL205" s="186"/>
      <c r="IM205" s="186"/>
      <c r="IN205" s="186"/>
      <c r="IO205" s="186"/>
      <c r="IP205" s="186"/>
      <c r="IQ205" s="186"/>
      <c r="IR205" s="186"/>
      <c r="IS205" s="186"/>
      <c r="IT205" s="186"/>
      <c r="IU205" s="186"/>
      <c r="IV205" s="186"/>
    </row>
    <row r="206" spans="1:256" hidden="1">
      <c r="A206" s="839" t="s">
        <v>230</v>
      </c>
      <c r="B206" s="842" t="s">
        <v>231</v>
      </c>
      <c r="C206" s="182" t="s">
        <v>0</v>
      </c>
      <c r="D206" s="183">
        <f t="shared" si="78"/>
        <v>20824553</v>
      </c>
      <c r="E206" s="184">
        <f t="shared" si="79"/>
        <v>20824553</v>
      </c>
      <c r="F206" s="184">
        <f t="shared" si="80"/>
        <v>19860855</v>
      </c>
      <c r="G206" s="184">
        <v>18272013</v>
      </c>
      <c r="H206" s="184">
        <v>1588842</v>
      </c>
      <c r="I206" s="184">
        <v>0</v>
      </c>
      <c r="J206" s="184">
        <v>12400</v>
      </c>
      <c r="K206" s="184">
        <f>831841+119457</f>
        <v>951298</v>
      </c>
      <c r="L206" s="184">
        <v>0</v>
      </c>
      <c r="M206" s="184">
        <f t="shared" si="81"/>
        <v>0</v>
      </c>
      <c r="N206" s="184">
        <v>0</v>
      </c>
      <c r="O206" s="184">
        <v>0</v>
      </c>
      <c r="P206" s="184">
        <v>0</v>
      </c>
      <c r="Q206" s="185"/>
      <c r="R206" s="185"/>
      <c r="S206" s="185"/>
      <c r="T206" s="185"/>
      <c r="U206" s="185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6"/>
      <c r="DQ206" s="186"/>
      <c r="DR206" s="186"/>
      <c r="DS206" s="186"/>
      <c r="DT206" s="186"/>
      <c r="DU206" s="186"/>
      <c r="DV206" s="186"/>
      <c r="DW206" s="186"/>
      <c r="DX206" s="186"/>
      <c r="DY206" s="186"/>
      <c r="DZ206" s="186"/>
      <c r="EA206" s="186"/>
      <c r="EB206" s="186"/>
      <c r="EC206" s="186"/>
      <c r="ED206" s="186"/>
      <c r="EE206" s="186"/>
      <c r="EF206" s="186"/>
      <c r="EG206" s="186"/>
      <c r="EH206" s="186"/>
      <c r="EI206" s="186"/>
      <c r="EJ206" s="186"/>
      <c r="EK206" s="186"/>
      <c r="EL206" s="186"/>
      <c r="EM206" s="186"/>
      <c r="EN206" s="186"/>
      <c r="EO206" s="186"/>
      <c r="EP206" s="186"/>
      <c r="EQ206" s="186"/>
      <c r="ER206" s="186"/>
      <c r="ES206" s="186"/>
      <c r="ET206" s="186"/>
      <c r="EU206" s="186"/>
      <c r="EV206" s="186"/>
      <c r="EW206" s="186"/>
      <c r="EX206" s="186"/>
      <c r="EY206" s="186"/>
      <c r="EZ206" s="186"/>
      <c r="FA206" s="186"/>
      <c r="FB206" s="186"/>
      <c r="FC206" s="186"/>
      <c r="FD206" s="186"/>
      <c r="FE206" s="186"/>
      <c r="FF206" s="186"/>
      <c r="FG206" s="186"/>
      <c r="FH206" s="186"/>
      <c r="FI206" s="186"/>
      <c r="FJ206" s="186"/>
      <c r="FK206" s="186"/>
      <c r="FL206" s="186"/>
      <c r="FM206" s="186"/>
      <c r="FN206" s="186"/>
      <c r="FO206" s="186"/>
      <c r="FP206" s="186"/>
      <c r="FQ206" s="186"/>
      <c r="FR206" s="186"/>
      <c r="FS206" s="186"/>
      <c r="FT206" s="186"/>
      <c r="FU206" s="186"/>
      <c r="FV206" s="186"/>
      <c r="FW206" s="186"/>
      <c r="FX206" s="186"/>
      <c r="FY206" s="186"/>
      <c r="FZ206" s="186"/>
      <c r="GA206" s="186"/>
      <c r="GB206" s="186"/>
      <c r="GC206" s="186"/>
      <c r="GD206" s="186"/>
      <c r="GE206" s="186"/>
      <c r="GF206" s="186"/>
      <c r="GG206" s="186"/>
      <c r="GH206" s="186"/>
      <c r="GI206" s="186"/>
      <c r="GJ206" s="186"/>
      <c r="GK206" s="186"/>
      <c r="GL206" s="186"/>
      <c r="GM206" s="186"/>
      <c r="GN206" s="186"/>
      <c r="GO206" s="186"/>
      <c r="GP206" s="186"/>
      <c r="GQ206" s="186"/>
      <c r="GR206" s="186"/>
      <c r="GS206" s="186"/>
      <c r="GT206" s="186"/>
      <c r="GU206" s="186"/>
      <c r="GV206" s="186"/>
      <c r="GW206" s="186"/>
      <c r="GX206" s="186"/>
      <c r="GY206" s="186"/>
      <c r="GZ206" s="186"/>
      <c r="HA206" s="186"/>
      <c r="HB206" s="186"/>
      <c r="HC206" s="186"/>
      <c r="HD206" s="186"/>
      <c r="HE206" s="186"/>
      <c r="HF206" s="186"/>
      <c r="HG206" s="186"/>
      <c r="HH206" s="186"/>
      <c r="HI206" s="186"/>
      <c r="HJ206" s="186"/>
      <c r="HK206" s="186"/>
      <c r="HL206" s="186"/>
      <c r="HM206" s="186"/>
      <c r="HN206" s="186"/>
      <c r="HO206" s="186"/>
      <c r="HP206" s="186"/>
      <c r="HQ206" s="186"/>
      <c r="HR206" s="186"/>
      <c r="HS206" s="186"/>
      <c r="HT206" s="186"/>
      <c r="HU206" s="186"/>
      <c r="HV206" s="186"/>
      <c r="HW206" s="186"/>
      <c r="HX206" s="186"/>
      <c r="HY206" s="186"/>
      <c r="HZ206" s="186"/>
      <c r="IA206" s="186"/>
      <c r="IB206" s="186"/>
      <c r="IC206" s="186"/>
      <c r="ID206" s="186"/>
      <c r="IE206" s="186"/>
      <c r="IF206" s="186"/>
      <c r="IG206" s="186"/>
      <c r="IH206" s="186"/>
      <c r="II206" s="186"/>
      <c r="IJ206" s="186"/>
      <c r="IK206" s="186"/>
      <c r="IL206" s="186"/>
      <c r="IM206" s="186"/>
      <c r="IN206" s="186"/>
      <c r="IO206" s="186"/>
      <c r="IP206" s="186"/>
      <c r="IQ206" s="186"/>
      <c r="IR206" s="186"/>
      <c r="IS206" s="186"/>
      <c r="IT206" s="186"/>
      <c r="IU206" s="186"/>
      <c r="IV206" s="186"/>
    </row>
    <row r="207" spans="1:256" hidden="1">
      <c r="A207" s="840"/>
      <c r="B207" s="843"/>
      <c r="C207" s="182" t="s">
        <v>1</v>
      </c>
      <c r="D207" s="183">
        <f t="shared" si="78"/>
        <v>0</v>
      </c>
      <c r="E207" s="184">
        <f t="shared" si="79"/>
        <v>0</v>
      </c>
      <c r="F207" s="184">
        <f t="shared" si="80"/>
        <v>0</v>
      </c>
      <c r="G207" s="184"/>
      <c r="H207" s="184"/>
      <c r="I207" s="184"/>
      <c r="J207" s="184"/>
      <c r="K207" s="184"/>
      <c r="L207" s="184"/>
      <c r="M207" s="184">
        <f t="shared" si="81"/>
        <v>0</v>
      </c>
      <c r="N207" s="184"/>
      <c r="O207" s="184"/>
      <c r="P207" s="184"/>
      <c r="Q207" s="185"/>
      <c r="R207" s="185"/>
      <c r="S207" s="185"/>
      <c r="T207" s="185"/>
      <c r="U207" s="185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186"/>
      <c r="BJ207" s="186"/>
      <c r="BK207" s="186"/>
      <c r="BL207" s="186"/>
      <c r="BM207" s="186"/>
      <c r="BN207" s="186"/>
      <c r="BO207" s="186"/>
      <c r="BP207" s="186"/>
      <c r="BQ207" s="186"/>
      <c r="BR207" s="186"/>
      <c r="BS207" s="186"/>
      <c r="BT207" s="186"/>
      <c r="BU207" s="186"/>
      <c r="BV207" s="186"/>
      <c r="BW207" s="186"/>
      <c r="BX207" s="186"/>
      <c r="BY207" s="186"/>
      <c r="BZ207" s="186"/>
      <c r="CA207" s="186"/>
      <c r="CB207" s="186"/>
      <c r="CC207" s="186"/>
      <c r="CD207" s="186"/>
      <c r="CE207" s="186"/>
      <c r="CF207" s="186"/>
      <c r="CG207" s="186"/>
      <c r="CH207" s="186"/>
      <c r="CI207" s="186"/>
      <c r="CJ207" s="186"/>
      <c r="CK207" s="186"/>
      <c r="CL207" s="186"/>
      <c r="CM207" s="186"/>
      <c r="CN207" s="186"/>
      <c r="CO207" s="186"/>
      <c r="CP207" s="186"/>
      <c r="CQ207" s="186"/>
      <c r="CR207" s="186"/>
      <c r="CS207" s="186"/>
      <c r="CT207" s="186"/>
      <c r="CU207" s="186"/>
      <c r="CV207" s="186"/>
      <c r="CW207" s="186"/>
      <c r="CX207" s="186"/>
      <c r="CY207" s="186"/>
      <c r="CZ207" s="186"/>
      <c r="DA207" s="186"/>
      <c r="DB207" s="186"/>
      <c r="DC207" s="186"/>
      <c r="DD207" s="186"/>
      <c r="DE207" s="186"/>
      <c r="DF207" s="186"/>
      <c r="DG207" s="186"/>
      <c r="DH207" s="186"/>
      <c r="DI207" s="186"/>
      <c r="DJ207" s="186"/>
      <c r="DK207" s="186"/>
      <c r="DL207" s="186"/>
      <c r="DM207" s="186"/>
      <c r="DN207" s="186"/>
      <c r="DO207" s="186"/>
      <c r="DP207" s="186"/>
      <c r="DQ207" s="186"/>
      <c r="DR207" s="186"/>
      <c r="DS207" s="186"/>
      <c r="DT207" s="186"/>
      <c r="DU207" s="186"/>
      <c r="DV207" s="186"/>
      <c r="DW207" s="186"/>
      <c r="DX207" s="186"/>
      <c r="DY207" s="186"/>
      <c r="DZ207" s="186"/>
      <c r="EA207" s="186"/>
      <c r="EB207" s="186"/>
      <c r="EC207" s="186"/>
      <c r="ED207" s="186"/>
      <c r="EE207" s="186"/>
      <c r="EF207" s="186"/>
      <c r="EG207" s="186"/>
      <c r="EH207" s="186"/>
      <c r="EI207" s="186"/>
      <c r="EJ207" s="186"/>
      <c r="EK207" s="186"/>
      <c r="EL207" s="186"/>
      <c r="EM207" s="186"/>
      <c r="EN207" s="186"/>
      <c r="EO207" s="186"/>
      <c r="EP207" s="186"/>
      <c r="EQ207" s="186"/>
      <c r="ER207" s="186"/>
      <c r="ES207" s="186"/>
      <c r="ET207" s="186"/>
      <c r="EU207" s="186"/>
      <c r="EV207" s="186"/>
      <c r="EW207" s="186"/>
      <c r="EX207" s="186"/>
      <c r="EY207" s="186"/>
      <c r="EZ207" s="186"/>
      <c r="FA207" s="186"/>
      <c r="FB207" s="186"/>
      <c r="FC207" s="186"/>
      <c r="FD207" s="186"/>
      <c r="FE207" s="186"/>
      <c r="FF207" s="186"/>
      <c r="FG207" s="186"/>
      <c r="FH207" s="186"/>
      <c r="FI207" s="186"/>
      <c r="FJ207" s="186"/>
      <c r="FK207" s="186"/>
      <c r="FL207" s="186"/>
      <c r="FM207" s="186"/>
      <c r="FN207" s="186"/>
      <c r="FO207" s="186"/>
      <c r="FP207" s="186"/>
      <c r="FQ207" s="186"/>
      <c r="FR207" s="186"/>
      <c r="FS207" s="186"/>
      <c r="FT207" s="186"/>
      <c r="FU207" s="186"/>
      <c r="FV207" s="186"/>
      <c r="FW207" s="186"/>
      <c r="FX207" s="186"/>
      <c r="FY207" s="186"/>
      <c r="FZ207" s="186"/>
      <c r="GA207" s="186"/>
      <c r="GB207" s="186"/>
      <c r="GC207" s="186"/>
      <c r="GD207" s="186"/>
      <c r="GE207" s="186"/>
      <c r="GF207" s="186"/>
      <c r="GG207" s="186"/>
      <c r="GH207" s="186"/>
      <c r="GI207" s="186"/>
      <c r="GJ207" s="186"/>
      <c r="GK207" s="186"/>
      <c r="GL207" s="186"/>
      <c r="GM207" s="186"/>
      <c r="GN207" s="186"/>
      <c r="GO207" s="186"/>
      <c r="GP207" s="186"/>
      <c r="GQ207" s="186"/>
      <c r="GR207" s="186"/>
      <c r="GS207" s="186"/>
      <c r="GT207" s="186"/>
      <c r="GU207" s="186"/>
      <c r="GV207" s="186"/>
      <c r="GW207" s="186"/>
      <c r="GX207" s="186"/>
      <c r="GY207" s="186"/>
      <c r="GZ207" s="186"/>
      <c r="HA207" s="186"/>
      <c r="HB207" s="186"/>
      <c r="HC207" s="186"/>
      <c r="HD207" s="186"/>
      <c r="HE207" s="186"/>
      <c r="HF207" s="186"/>
      <c r="HG207" s="186"/>
      <c r="HH207" s="186"/>
      <c r="HI207" s="186"/>
      <c r="HJ207" s="186"/>
      <c r="HK207" s="186"/>
      <c r="HL207" s="186"/>
      <c r="HM207" s="186"/>
      <c r="HN207" s="186"/>
      <c r="HO207" s="186"/>
      <c r="HP207" s="186"/>
      <c r="HQ207" s="186"/>
      <c r="HR207" s="186"/>
      <c r="HS207" s="186"/>
      <c r="HT207" s="186"/>
      <c r="HU207" s="186"/>
      <c r="HV207" s="186"/>
      <c r="HW207" s="186"/>
      <c r="HX207" s="186"/>
      <c r="HY207" s="186"/>
      <c r="HZ207" s="186"/>
      <c r="IA207" s="186"/>
      <c r="IB207" s="186"/>
      <c r="IC207" s="186"/>
      <c r="ID207" s="186"/>
      <c r="IE207" s="186"/>
      <c r="IF207" s="186"/>
      <c r="IG207" s="186"/>
      <c r="IH207" s="186"/>
      <c r="II207" s="186"/>
      <c r="IJ207" s="186"/>
      <c r="IK207" s="186"/>
      <c r="IL207" s="186"/>
      <c r="IM207" s="186"/>
      <c r="IN207" s="186"/>
      <c r="IO207" s="186"/>
      <c r="IP207" s="186"/>
      <c r="IQ207" s="186"/>
      <c r="IR207" s="186"/>
      <c r="IS207" s="186"/>
      <c r="IT207" s="186"/>
      <c r="IU207" s="186"/>
      <c r="IV207" s="186"/>
    </row>
    <row r="208" spans="1:256" hidden="1">
      <c r="A208" s="841"/>
      <c r="B208" s="844"/>
      <c r="C208" s="182" t="s">
        <v>2</v>
      </c>
      <c r="D208" s="183">
        <f>D206+D207</f>
        <v>20824553</v>
      </c>
      <c r="E208" s="184">
        <f t="shared" ref="E208:P208" si="89">E206+E207</f>
        <v>20824553</v>
      </c>
      <c r="F208" s="184">
        <f t="shared" si="89"/>
        <v>19860855</v>
      </c>
      <c r="G208" s="184">
        <f t="shared" si="89"/>
        <v>18272013</v>
      </c>
      <c r="H208" s="184">
        <f t="shared" si="89"/>
        <v>1588842</v>
      </c>
      <c r="I208" s="184">
        <f t="shared" si="89"/>
        <v>0</v>
      </c>
      <c r="J208" s="184">
        <f t="shared" si="89"/>
        <v>12400</v>
      </c>
      <c r="K208" s="184">
        <f t="shared" si="89"/>
        <v>951298</v>
      </c>
      <c r="L208" s="184">
        <f t="shared" si="89"/>
        <v>0</v>
      </c>
      <c r="M208" s="184">
        <f t="shared" si="89"/>
        <v>0</v>
      </c>
      <c r="N208" s="184">
        <f t="shared" si="89"/>
        <v>0</v>
      </c>
      <c r="O208" s="184">
        <f t="shared" si="89"/>
        <v>0</v>
      </c>
      <c r="P208" s="184">
        <f t="shared" si="89"/>
        <v>0</v>
      </c>
      <c r="Q208" s="185"/>
      <c r="R208" s="185"/>
      <c r="S208" s="185"/>
      <c r="T208" s="185"/>
      <c r="U208" s="185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6"/>
      <c r="CC208" s="186"/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6"/>
      <c r="CU208" s="186"/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6"/>
      <c r="DM208" s="186"/>
      <c r="DN208" s="186"/>
      <c r="DO208" s="186"/>
      <c r="DP208" s="186"/>
      <c r="DQ208" s="186"/>
      <c r="DR208" s="186"/>
      <c r="DS208" s="186"/>
      <c r="DT208" s="186"/>
      <c r="DU208" s="186"/>
      <c r="DV208" s="186"/>
      <c r="DW208" s="186"/>
      <c r="DX208" s="186"/>
      <c r="DY208" s="186"/>
      <c r="DZ208" s="186"/>
      <c r="EA208" s="186"/>
      <c r="EB208" s="186"/>
      <c r="EC208" s="186"/>
      <c r="ED208" s="186"/>
      <c r="EE208" s="186"/>
      <c r="EF208" s="186"/>
      <c r="EG208" s="186"/>
      <c r="EH208" s="186"/>
      <c r="EI208" s="186"/>
      <c r="EJ208" s="186"/>
      <c r="EK208" s="186"/>
      <c r="EL208" s="186"/>
      <c r="EM208" s="186"/>
      <c r="EN208" s="186"/>
      <c r="EO208" s="186"/>
      <c r="EP208" s="186"/>
      <c r="EQ208" s="186"/>
      <c r="ER208" s="186"/>
      <c r="ES208" s="186"/>
      <c r="ET208" s="186"/>
      <c r="EU208" s="186"/>
      <c r="EV208" s="186"/>
      <c r="EW208" s="186"/>
      <c r="EX208" s="186"/>
      <c r="EY208" s="186"/>
      <c r="EZ208" s="186"/>
      <c r="FA208" s="186"/>
      <c r="FB208" s="186"/>
      <c r="FC208" s="186"/>
      <c r="FD208" s="186"/>
      <c r="FE208" s="186"/>
      <c r="FF208" s="186"/>
      <c r="FG208" s="186"/>
      <c r="FH208" s="186"/>
      <c r="FI208" s="186"/>
      <c r="FJ208" s="186"/>
      <c r="FK208" s="186"/>
      <c r="FL208" s="186"/>
      <c r="FM208" s="186"/>
      <c r="FN208" s="186"/>
      <c r="FO208" s="186"/>
      <c r="FP208" s="186"/>
      <c r="FQ208" s="186"/>
      <c r="FR208" s="186"/>
      <c r="FS208" s="186"/>
      <c r="FT208" s="186"/>
      <c r="FU208" s="186"/>
      <c r="FV208" s="186"/>
      <c r="FW208" s="186"/>
      <c r="FX208" s="186"/>
      <c r="FY208" s="186"/>
      <c r="FZ208" s="186"/>
      <c r="GA208" s="186"/>
      <c r="GB208" s="186"/>
      <c r="GC208" s="186"/>
      <c r="GD208" s="186"/>
      <c r="GE208" s="186"/>
      <c r="GF208" s="186"/>
      <c r="GG208" s="186"/>
      <c r="GH208" s="186"/>
      <c r="GI208" s="186"/>
      <c r="GJ208" s="186"/>
      <c r="GK208" s="186"/>
      <c r="GL208" s="186"/>
      <c r="GM208" s="186"/>
      <c r="GN208" s="186"/>
      <c r="GO208" s="186"/>
      <c r="GP208" s="186"/>
      <c r="GQ208" s="186"/>
      <c r="GR208" s="186"/>
      <c r="GS208" s="186"/>
      <c r="GT208" s="186"/>
      <c r="GU208" s="186"/>
      <c r="GV208" s="186"/>
      <c r="GW208" s="186"/>
      <c r="GX208" s="186"/>
      <c r="GY208" s="186"/>
      <c r="GZ208" s="186"/>
      <c r="HA208" s="186"/>
      <c r="HB208" s="186"/>
      <c r="HC208" s="186"/>
      <c r="HD208" s="186"/>
      <c r="HE208" s="186"/>
      <c r="HF208" s="186"/>
      <c r="HG208" s="186"/>
      <c r="HH208" s="186"/>
      <c r="HI208" s="186"/>
      <c r="HJ208" s="186"/>
      <c r="HK208" s="186"/>
      <c r="HL208" s="186"/>
      <c r="HM208" s="186"/>
      <c r="HN208" s="186"/>
      <c r="HO208" s="186"/>
      <c r="HP208" s="186"/>
      <c r="HQ208" s="186"/>
      <c r="HR208" s="186"/>
      <c r="HS208" s="186"/>
      <c r="HT208" s="186"/>
      <c r="HU208" s="186"/>
      <c r="HV208" s="186"/>
      <c r="HW208" s="186"/>
      <c r="HX208" s="186"/>
      <c r="HY208" s="186"/>
      <c r="HZ208" s="186"/>
      <c r="IA208" s="186"/>
      <c r="IB208" s="186"/>
      <c r="IC208" s="186"/>
      <c r="ID208" s="186"/>
      <c r="IE208" s="186"/>
      <c r="IF208" s="186"/>
      <c r="IG208" s="186"/>
      <c r="IH208" s="186"/>
      <c r="II208" s="186"/>
      <c r="IJ208" s="186"/>
      <c r="IK208" s="186"/>
      <c r="IL208" s="186"/>
      <c r="IM208" s="186"/>
      <c r="IN208" s="186"/>
      <c r="IO208" s="186"/>
      <c r="IP208" s="186"/>
      <c r="IQ208" s="186"/>
      <c r="IR208" s="186"/>
      <c r="IS208" s="186"/>
      <c r="IT208" s="186"/>
      <c r="IU208" s="186"/>
      <c r="IV208" s="186"/>
    </row>
    <row r="209" spans="1:256">
      <c r="A209" s="839" t="s">
        <v>232</v>
      </c>
      <c r="B209" s="842" t="s">
        <v>233</v>
      </c>
      <c r="C209" s="173" t="s">
        <v>0</v>
      </c>
      <c r="D209" s="174">
        <f t="shared" si="78"/>
        <v>5020263</v>
      </c>
      <c r="E209" s="175">
        <f t="shared" si="79"/>
        <v>2882644</v>
      </c>
      <c r="F209" s="175">
        <f t="shared" si="80"/>
        <v>2844509</v>
      </c>
      <c r="G209" s="175">
        <v>2571329</v>
      </c>
      <c r="H209" s="175">
        <v>273180</v>
      </c>
      <c r="I209" s="175">
        <v>0</v>
      </c>
      <c r="J209" s="175">
        <v>2000</v>
      </c>
      <c r="K209" s="175">
        <f>1756688-2030558+310005</f>
        <v>36135</v>
      </c>
      <c r="L209" s="175">
        <v>0</v>
      </c>
      <c r="M209" s="184">
        <f t="shared" si="81"/>
        <v>2137619</v>
      </c>
      <c r="N209" s="175">
        <v>2137619</v>
      </c>
      <c r="O209" s="175">
        <f>1725974+304584</f>
        <v>2030558</v>
      </c>
      <c r="P209" s="175">
        <v>0</v>
      </c>
      <c r="Q209" s="176"/>
      <c r="R209" s="176"/>
      <c r="S209" s="176"/>
      <c r="T209" s="176"/>
      <c r="U209" s="17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  <c r="DS209" s="166"/>
      <c r="DT209" s="166"/>
      <c r="DU209" s="166"/>
      <c r="DV209" s="166"/>
      <c r="DW209" s="166"/>
      <c r="DX209" s="166"/>
      <c r="DY209" s="166"/>
      <c r="DZ209" s="166"/>
      <c r="EA209" s="166"/>
      <c r="EB209" s="166"/>
      <c r="EC209" s="166"/>
      <c r="ED209" s="166"/>
      <c r="EE209" s="166"/>
      <c r="EF209" s="166"/>
      <c r="EG209" s="166"/>
      <c r="EH209" s="166"/>
      <c r="EI209" s="166"/>
      <c r="EJ209" s="166"/>
      <c r="EK209" s="166"/>
      <c r="EL209" s="166"/>
      <c r="EM209" s="166"/>
      <c r="EN209" s="166"/>
      <c r="EO209" s="166"/>
      <c r="EP209" s="166"/>
      <c r="EQ209" s="166"/>
      <c r="ER209" s="166"/>
      <c r="ES209" s="166"/>
      <c r="ET209" s="166"/>
      <c r="EU209" s="166"/>
      <c r="EV209" s="166"/>
      <c r="EW209" s="166"/>
      <c r="EX209" s="166"/>
      <c r="EY209" s="166"/>
      <c r="EZ209" s="166"/>
      <c r="FA209" s="166"/>
      <c r="FB209" s="166"/>
      <c r="FC209" s="166"/>
      <c r="FD209" s="166"/>
      <c r="FE209" s="166"/>
      <c r="FF209" s="166"/>
      <c r="FG209" s="166"/>
      <c r="FH209" s="166"/>
      <c r="FI209" s="166"/>
      <c r="FJ209" s="166"/>
      <c r="FK209" s="166"/>
      <c r="FL209" s="166"/>
      <c r="FM209" s="166"/>
      <c r="FN209" s="166"/>
      <c r="FO209" s="166"/>
      <c r="FP209" s="166"/>
      <c r="FQ209" s="166"/>
      <c r="FR209" s="166"/>
      <c r="FS209" s="166"/>
      <c r="FT209" s="166"/>
      <c r="FU209" s="166"/>
      <c r="FV209" s="166"/>
      <c r="FW209" s="166"/>
      <c r="FX209" s="166"/>
      <c r="FY209" s="166"/>
      <c r="FZ209" s="166"/>
      <c r="GA209" s="166"/>
      <c r="GB209" s="166"/>
      <c r="GC209" s="166"/>
      <c r="GD209" s="166"/>
      <c r="GE209" s="166"/>
      <c r="GF209" s="166"/>
      <c r="GG209" s="166"/>
      <c r="GH209" s="166"/>
      <c r="GI209" s="166"/>
      <c r="GJ209" s="166"/>
      <c r="GK209" s="166"/>
      <c r="GL209" s="166"/>
      <c r="GM209" s="166"/>
      <c r="GN209" s="166"/>
      <c r="GO209" s="166"/>
      <c r="GP209" s="166"/>
      <c r="GQ209" s="166"/>
      <c r="GR209" s="166"/>
      <c r="GS209" s="166"/>
      <c r="GT209" s="166"/>
      <c r="GU209" s="166"/>
      <c r="GV209" s="166"/>
      <c r="GW209" s="166"/>
      <c r="GX209" s="166"/>
      <c r="GY209" s="166"/>
      <c r="GZ209" s="166"/>
      <c r="HA209" s="166"/>
      <c r="HB209" s="166"/>
      <c r="HC209" s="166"/>
      <c r="HD209" s="166"/>
      <c r="HE209" s="166"/>
      <c r="HF209" s="166"/>
      <c r="HG209" s="166"/>
      <c r="HH209" s="166"/>
      <c r="HI209" s="166"/>
      <c r="HJ209" s="166"/>
      <c r="HK209" s="166"/>
      <c r="HL209" s="166"/>
      <c r="HM209" s="166"/>
      <c r="HN209" s="166"/>
      <c r="HO209" s="166"/>
      <c r="HP209" s="166"/>
      <c r="HQ209" s="166"/>
      <c r="HR209" s="166"/>
      <c r="HS209" s="166"/>
      <c r="HT209" s="166"/>
      <c r="HU209" s="166"/>
      <c r="HV209" s="166"/>
      <c r="HW209" s="166"/>
      <c r="HX209" s="166"/>
      <c r="HY209" s="166"/>
      <c r="HZ209" s="166"/>
      <c r="IA209" s="166"/>
      <c r="IB209" s="166"/>
      <c r="IC209" s="166"/>
      <c r="ID209" s="166"/>
      <c r="IE209" s="166"/>
      <c r="IF209" s="166"/>
      <c r="IG209" s="166"/>
      <c r="IH209" s="166"/>
      <c r="II209" s="166"/>
      <c r="IJ209" s="166"/>
      <c r="IK209" s="166"/>
      <c r="IL209" s="166"/>
      <c r="IM209" s="166"/>
      <c r="IN209" s="166"/>
      <c r="IO209" s="166"/>
      <c r="IP209" s="166"/>
      <c r="IQ209" s="166"/>
      <c r="IR209" s="166"/>
      <c r="IS209" s="166"/>
      <c r="IT209" s="166"/>
      <c r="IU209" s="166"/>
      <c r="IV209" s="166"/>
    </row>
    <row r="210" spans="1:256">
      <c r="A210" s="840"/>
      <c r="B210" s="843"/>
      <c r="C210" s="173" t="s">
        <v>1</v>
      </c>
      <c r="D210" s="174">
        <f t="shared" si="78"/>
        <v>1680706</v>
      </c>
      <c r="E210" s="175">
        <f t="shared" si="79"/>
        <v>0</v>
      </c>
      <c r="F210" s="175">
        <f t="shared" si="80"/>
        <v>0</v>
      </c>
      <c r="G210" s="175"/>
      <c r="H210" s="175"/>
      <c r="I210" s="175"/>
      <c r="J210" s="175"/>
      <c r="K210" s="175"/>
      <c r="L210" s="175"/>
      <c r="M210" s="184">
        <f t="shared" si="81"/>
        <v>1680706</v>
      </c>
      <c r="N210" s="175">
        <v>1680706</v>
      </c>
      <c r="O210" s="175">
        <f>559151+98673</f>
        <v>657824</v>
      </c>
      <c r="P210" s="175"/>
      <c r="Q210" s="176"/>
      <c r="R210" s="176"/>
      <c r="S210" s="176"/>
      <c r="T210" s="176"/>
      <c r="U210" s="17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DI210" s="166"/>
      <c r="DJ210" s="166"/>
      <c r="DK210" s="166"/>
      <c r="DL210" s="166"/>
      <c r="DM210" s="166"/>
      <c r="DN210" s="166"/>
      <c r="DO210" s="166"/>
      <c r="DP210" s="166"/>
      <c r="DQ210" s="166"/>
      <c r="DR210" s="166"/>
      <c r="DS210" s="166"/>
      <c r="DT210" s="166"/>
      <c r="DU210" s="166"/>
      <c r="DV210" s="166"/>
      <c r="DW210" s="166"/>
      <c r="DX210" s="166"/>
      <c r="DY210" s="166"/>
      <c r="DZ210" s="166"/>
      <c r="EA210" s="166"/>
      <c r="EB210" s="166"/>
      <c r="EC210" s="166"/>
      <c r="ED210" s="166"/>
      <c r="EE210" s="166"/>
      <c r="EF210" s="166"/>
      <c r="EG210" s="166"/>
      <c r="EH210" s="166"/>
      <c r="EI210" s="166"/>
      <c r="EJ210" s="166"/>
      <c r="EK210" s="166"/>
      <c r="EL210" s="166"/>
      <c r="EM210" s="166"/>
      <c r="EN210" s="166"/>
      <c r="EO210" s="166"/>
      <c r="EP210" s="166"/>
      <c r="EQ210" s="166"/>
      <c r="ER210" s="166"/>
      <c r="ES210" s="166"/>
      <c r="ET210" s="166"/>
      <c r="EU210" s="166"/>
      <c r="EV210" s="166"/>
      <c r="EW210" s="166"/>
      <c r="EX210" s="166"/>
      <c r="EY210" s="166"/>
      <c r="EZ210" s="166"/>
      <c r="FA210" s="166"/>
      <c r="FB210" s="166"/>
      <c r="FC210" s="166"/>
      <c r="FD210" s="166"/>
      <c r="FE210" s="166"/>
      <c r="FF210" s="166"/>
      <c r="FG210" s="166"/>
      <c r="FH210" s="166"/>
      <c r="FI210" s="166"/>
      <c r="FJ210" s="166"/>
      <c r="FK210" s="166"/>
      <c r="FL210" s="166"/>
      <c r="FM210" s="166"/>
      <c r="FN210" s="166"/>
      <c r="FO210" s="166"/>
      <c r="FP210" s="166"/>
      <c r="FQ210" s="166"/>
      <c r="FR210" s="166"/>
      <c r="FS210" s="166"/>
      <c r="FT210" s="166"/>
      <c r="FU210" s="166"/>
      <c r="FV210" s="166"/>
      <c r="FW210" s="166"/>
      <c r="FX210" s="166"/>
      <c r="FY210" s="166"/>
      <c r="FZ210" s="166"/>
      <c r="GA210" s="166"/>
      <c r="GB210" s="166"/>
      <c r="GC210" s="166"/>
      <c r="GD210" s="166"/>
      <c r="GE210" s="166"/>
      <c r="GF210" s="166"/>
      <c r="GG210" s="166"/>
      <c r="GH210" s="166"/>
      <c r="GI210" s="166"/>
      <c r="GJ210" s="166"/>
      <c r="GK210" s="166"/>
      <c r="GL210" s="166"/>
      <c r="GM210" s="166"/>
      <c r="GN210" s="166"/>
      <c r="GO210" s="166"/>
      <c r="GP210" s="166"/>
      <c r="GQ210" s="166"/>
      <c r="GR210" s="166"/>
      <c r="GS210" s="166"/>
      <c r="GT210" s="166"/>
      <c r="GU210" s="166"/>
      <c r="GV210" s="166"/>
      <c r="GW210" s="166"/>
      <c r="GX210" s="166"/>
      <c r="GY210" s="166"/>
      <c r="GZ210" s="166"/>
      <c r="HA210" s="166"/>
      <c r="HB210" s="166"/>
      <c r="HC210" s="166"/>
      <c r="HD210" s="166"/>
      <c r="HE210" s="166"/>
      <c r="HF210" s="166"/>
      <c r="HG210" s="166"/>
      <c r="HH210" s="166"/>
      <c r="HI210" s="166"/>
      <c r="HJ210" s="166"/>
      <c r="HK210" s="166"/>
      <c r="HL210" s="166"/>
      <c r="HM210" s="166"/>
      <c r="HN210" s="166"/>
      <c r="HO210" s="166"/>
      <c r="HP210" s="166"/>
      <c r="HQ210" s="166"/>
      <c r="HR210" s="166"/>
      <c r="HS210" s="166"/>
      <c r="HT210" s="166"/>
      <c r="HU210" s="166"/>
      <c r="HV210" s="166"/>
      <c r="HW210" s="166"/>
      <c r="HX210" s="166"/>
      <c r="HY210" s="166"/>
      <c r="HZ210" s="166"/>
      <c r="IA210" s="166"/>
      <c r="IB210" s="166"/>
      <c r="IC210" s="166"/>
      <c r="ID210" s="166"/>
      <c r="IE210" s="166"/>
      <c r="IF210" s="166"/>
      <c r="IG210" s="166"/>
      <c r="IH210" s="166"/>
      <c r="II210" s="166"/>
      <c r="IJ210" s="166"/>
      <c r="IK210" s="166"/>
      <c r="IL210" s="166"/>
      <c r="IM210" s="166"/>
      <c r="IN210" s="166"/>
      <c r="IO210" s="166"/>
      <c r="IP210" s="166"/>
      <c r="IQ210" s="166"/>
      <c r="IR210" s="166"/>
      <c r="IS210" s="166"/>
      <c r="IT210" s="166"/>
      <c r="IU210" s="166"/>
      <c r="IV210" s="166"/>
    </row>
    <row r="211" spans="1:256">
      <c r="A211" s="841"/>
      <c r="B211" s="844"/>
      <c r="C211" s="173" t="s">
        <v>2</v>
      </c>
      <c r="D211" s="174">
        <f>D209+D210</f>
        <v>6700969</v>
      </c>
      <c r="E211" s="175">
        <f t="shared" ref="E211:P211" si="90">E209+E210</f>
        <v>2882644</v>
      </c>
      <c r="F211" s="175">
        <f t="shared" si="90"/>
        <v>2844509</v>
      </c>
      <c r="G211" s="175">
        <f t="shared" si="90"/>
        <v>2571329</v>
      </c>
      <c r="H211" s="175">
        <f t="shared" si="90"/>
        <v>273180</v>
      </c>
      <c r="I211" s="175">
        <f t="shared" si="90"/>
        <v>0</v>
      </c>
      <c r="J211" s="175">
        <f t="shared" si="90"/>
        <v>2000</v>
      </c>
      <c r="K211" s="175">
        <f t="shared" si="90"/>
        <v>36135</v>
      </c>
      <c r="L211" s="175">
        <f t="shared" si="90"/>
        <v>0</v>
      </c>
      <c r="M211" s="175">
        <f t="shared" si="90"/>
        <v>3818325</v>
      </c>
      <c r="N211" s="175">
        <f t="shared" si="90"/>
        <v>3818325</v>
      </c>
      <c r="O211" s="175">
        <f t="shared" si="90"/>
        <v>2688382</v>
      </c>
      <c r="P211" s="175">
        <f t="shared" si="90"/>
        <v>0</v>
      </c>
      <c r="Q211" s="176"/>
      <c r="R211" s="176"/>
      <c r="S211" s="176"/>
      <c r="T211" s="176"/>
      <c r="U211" s="17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DI211" s="166"/>
      <c r="DJ211" s="166"/>
      <c r="DK211" s="166"/>
      <c r="DL211" s="166"/>
      <c r="DM211" s="166"/>
      <c r="DN211" s="166"/>
      <c r="DO211" s="166"/>
      <c r="DP211" s="166"/>
      <c r="DQ211" s="166"/>
      <c r="DR211" s="166"/>
      <c r="DS211" s="166"/>
      <c r="DT211" s="166"/>
      <c r="DU211" s="166"/>
      <c r="DV211" s="166"/>
      <c r="DW211" s="166"/>
      <c r="DX211" s="166"/>
      <c r="DY211" s="166"/>
      <c r="DZ211" s="166"/>
      <c r="EA211" s="166"/>
      <c r="EB211" s="166"/>
      <c r="EC211" s="166"/>
      <c r="ED211" s="166"/>
      <c r="EE211" s="166"/>
      <c r="EF211" s="166"/>
      <c r="EG211" s="166"/>
      <c r="EH211" s="166"/>
      <c r="EI211" s="166"/>
      <c r="EJ211" s="166"/>
      <c r="EK211" s="166"/>
      <c r="EL211" s="166"/>
      <c r="EM211" s="166"/>
      <c r="EN211" s="166"/>
      <c r="EO211" s="166"/>
      <c r="EP211" s="166"/>
      <c r="EQ211" s="166"/>
      <c r="ER211" s="166"/>
      <c r="ES211" s="166"/>
      <c r="ET211" s="166"/>
      <c r="EU211" s="166"/>
      <c r="EV211" s="166"/>
      <c r="EW211" s="166"/>
      <c r="EX211" s="166"/>
      <c r="EY211" s="166"/>
      <c r="EZ211" s="166"/>
      <c r="FA211" s="166"/>
      <c r="FB211" s="166"/>
      <c r="FC211" s="166"/>
      <c r="FD211" s="166"/>
      <c r="FE211" s="166"/>
      <c r="FF211" s="166"/>
      <c r="FG211" s="166"/>
      <c r="FH211" s="166"/>
      <c r="FI211" s="166"/>
      <c r="FJ211" s="166"/>
      <c r="FK211" s="166"/>
      <c r="FL211" s="166"/>
      <c r="FM211" s="166"/>
      <c r="FN211" s="166"/>
      <c r="FO211" s="166"/>
      <c r="FP211" s="166"/>
      <c r="FQ211" s="166"/>
      <c r="FR211" s="166"/>
      <c r="FS211" s="166"/>
      <c r="FT211" s="166"/>
      <c r="FU211" s="166"/>
      <c r="FV211" s="166"/>
      <c r="FW211" s="166"/>
      <c r="FX211" s="166"/>
      <c r="FY211" s="166"/>
      <c r="FZ211" s="166"/>
      <c r="GA211" s="166"/>
      <c r="GB211" s="166"/>
      <c r="GC211" s="166"/>
      <c r="GD211" s="166"/>
      <c r="GE211" s="166"/>
      <c r="GF211" s="166"/>
      <c r="GG211" s="166"/>
      <c r="GH211" s="166"/>
      <c r="GI211" s="166"/>
      <c r="GJ211" s="166"/>
      <c r="GK211" s="166"/>
      <c r="GL211" s="166"/>
      <c r="GM211" s="166"/>
      <c r="GN211" s="166"/>
      <c r="GO211" s="166"/>
      <c r="GP211" s="166"/>
      <c r="GQ211" s="166"/>
      <c r="GR211" s="166"/>
      <c r="GS211" s="166"/>
      <c r="GT211" s="166"/>
      <c r="GU211" s="166"/>
      <c r="GV211" s="166"/>
      <c r="GW211" s="166"/>
      <c r="GX211" s="166"/>
      <c r="GY211" s="166"/>
      <c r="GZ211" s="166"/>
      <c r="HA211" s="166"/>
      <c r="HB211" s="166"/>
      <c r="HC211" s="166"/>
      <c r="HD211" s="166"/>
      <c r="HE211" s="166"/>
      <c r="HF211" s="166"/>
      <c r="HG211" s="166"/>
      <c r="HH211" s="166"/>
      <c r="HI211" s="166"/>
      <c r="HJ211" s="166"/>
      <c r="HK211" s="166"/>
      <c r="HL211" s="166"/>
      <c r="HM211" s="166"/>
      <c r="HN211" s="166"/>
      <c r="HO211" s="166"/>
      <c r="HP211" s="166"/>
      <c r="HQ211" s="166"/>
      <c r="HR211" s="166"/>
      <c r="HS211" s="166"/>
      <c r="HT211" s="166"/>
      <c r="HU211" s="166"/>
      <c r="HV211" s="166"/>
      <c r="HW211" s="166"/>
      <c r="HX211" s="166"/>
      <c r="HY211" s="166"/>
      <c r="HZ211" s="166"/>
      <c r="IA211" s="166"/>
      <c r="IB211" s="166"/>
      <c r="IC211" s="166"/>
      <c r="ID211" s="166"/>
      <c r="IE211" s="166"/>
      <c r="IF211" s="166"/>
      <c r="IG211" s="166"/>
      <c r="IH211" s="166"/>
      <c r="II211" s="166"/>
      <c r="IJ211" s="166"/>
      <c r="IK211" s="166"/>
      <c r="IL211" s="166"/>
      <c r="IM211" s="166"/>
      <c r="IN211" s="166"/>
      <c r="IO211" s="166"/>
      <c r="IP211" s="166"/>
      <c r="IQ211" s="166"/>
      <c r="IR211" s="166"/>
      <c r="IS211" s="166"/>
      <c r="IT211" s="166"/>
      <c r="IU211" s="166"/>
      <c r="IV211" s="166"/>
    </row>
    <row r="212" spans="1:256" hidden="1">
      <c r="A212" s="839" t="s">
        <v>234</v>
      </c>
      <c r="B212" s="842" t="s">
        <v>235</v>
      </c>
      <c r="C212" s="182" t="s">
        <v>0</v>
      </c>
      <c r="D212" s="183">
        <f t="shared" si="78"/>
        <v>13941287</v>
      </c>
      <c r="E212" s="184">
        <f t="shared" si="79"/>
        <v>10296337</v>
      </c>
      <c r="F212" s="184">
        <f t="shared" si="80"/>
        <v>10286437</v>
      </c>
      <c r="G212" s="184">
        <v>8914144</v>
      </c>
      <c r="H212" s="184">
        <v>1372293</v>
      </c>
      <c r="I212" s="184">
        <v>0</v>
      </c>
      <c r="J212" s="184">
        <v>9900</v>
      </c>
      <c r="K212" s="184">
        <v>0</v>
      </c>
      <c r="L212" s="184">
        <v>0</v>
      </c>
      <c r="M212" s="184">
        <f t="shared" si="81"/>
        <v>3644950</v>
      </c>
      <c r="N212" s="184">
        <v>3644950</v>
      </c>
      <c r="O212" s="184">
        <v>0</v>
      </c>
      <c r="P212" s="184">
        <v>0</v>
      </c>
      <c r="Q212" s="185"/>
      <c r="R212" s="185"/>
      <c r="S212" s="185"/>
      <c r="T212" s="185"/>
      <c r="U212" s="185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6"/>
      <c r="CH212" s="186"/>
      <c r="CI212" s="186"/>
      <c r="CJ212" s="186"/>
      <c r="CK212" s="186"/>
      <c r="CL212" s="186"/>
      <c r="CM212" s="186"/>
      <c r="CN212" s="186"/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6"/>
      <c r="DQ212" s="186"/>
      <c r="DR212" s="186"/>
      <c r="DS212" s="186"/>
      <c r="DT212" s="186"/>
      <c r="DU212" s="186"/>
      <c r="DV212" s="186"/>
      <c r="DW212" s="186"/>
      <c r="DX212" s="186"/>
      <c r="DY212" s="186"/>
      <c r="DZ212" s="186"/>
      <c r="EA212" s="186"/>
      <c r="EB212" s="186"/>
      <c r="EC212" s="186"/>
      <c r="ED212" s="186"/>
      <c r="EE212" s="186"/>
      <c r="EF212" s="186"/>
      <c r="EG212" s="186"/>
      <c r="EH212" s="186"/>
      <c r="EI212" s="186"/>
      <c r="EJ212" s="186"/>
      <c r="EK212" s="186"/>
      <c r="EL212" s="186"/>
      <c r="EM212" s="186"/>
      <c r="EN212" s="186"/>
      <c r="EO212" s="186"/>
      <c r="EP212" s="186"/>
      <c r="EQ212" s="186"/>
      <c r="ER212" s="186"/>
      <c r="ES212" s="186"/>
      <c r="ET212" s="186"/>
      <c r="EU212" s="186"/>
      <c r="EV212" s="186"/>
      <c r="EW212" s="186"/>
      <c r="EX212" s="186"/>
      <c r="EY212" s="186"/>
      <c r="EZ212" s="186"/>
      <c r="FA212" s="186"/>
      <c r="FB212" s="186"/>
      <c r="FC212" s="186"/>
      <c r="FD212" s="186"/>
      <c r="FE212" s="186"/>
      <c r="FF212" s="186"/>
      <c r="FG212" s="186"/>
      <c r="FH212" s="186"/>
      <c r="FI212" s="186"/>
      <c r="FJ212" s="186"/>
      <c r="FK212" s="186"/>
      <c r="FL212" s="186"/>
      <c r="FM212" s="186"/>
      <c r="FN212" s="186"/>
      <c r="FO212" s="186"/>
      <c r="FP212" s="186"/>
      <c r="FQ212" s="186"/>
      <c r="FR212" s="186"/>
      <c r="FS212" s="186"/>
      <c r="FT212" s="186"/>
      <c r="FU212" s="186"/>
      <c r="FV212" s="186"/>
      <c r="FW212" s="186"/>
      <c r="FX212" s="186"/>
      <c r="FY212" s="186"/>
      <c r="FZ212" s="186"/>
      <c r="GA212" s="186"/>
      <c r="GB212" s="186"/>
      <c r="GC212" s="186"/>
      <c r="GD212" s="186"/>
      <c r="GE212" s="186"/>
      <c r="GF212" s="186"/>
      <c r="GG212" s="186"/>
      <c r="GH212" s="186"/>
      <c r="GI212" s="186"/>
      <c r="GJ212" s="186"/>
      <c r="GK212" s="186"/>
      <c r="GL212" s="186"/>
      <c r="GM212" s="186"/>
      <c r="GN212" s="186"/>
      <c r="GO212" s="186"/>
      <c r="GP212" s="186"/>
      <c r="GQ212" s="186"/>
      <c r="GR212" s="186"/>
      <c r="GS212" s="186"/>
      <c r="GT212" s="186"/>
      <c r="GU212" s="186"/>
      <c r="GV212" s="186"/>
      <c r="GW212" s="186"/>
      <c r="GX212" s="186"/>
      <c r="GY212" s="186"/>
      <c r="GZ212" s="186"/>
      <c r="HA212" s="186"/>
      <c r="HB212" s="186"/>
      <c r="HC212" s="186"/>
      <c r="HD212" s="186"/>
      <c r="HE212" s="186"/>
      <c r="HF212" s="186"/>
      <c r="HG212" s="186"/>
      <c r="HH212" s="186"/>
      <c r="HI212" s="186"/>
      <c r="HJ212" s="186"/>
      <c r="HK212" s="186"/>
      <c r="HL212" s="186"/>
      <c r="HM212" s="186"/>
      <c r="HN212" s="186"/>
      <c r="HO212" s="186"/>
      <c r="HP212" s="186"/>
      <c r="HQ212" s="186"/>
      <c r="HR212" s="186"/>
      <c r="HS212" s="186"/>
      <c r="HT212" s="186"/>
      <c r="HU212" s="186"/>
      <c r="HV212" s="186"/>
      <c r="HW212" s="186"/>
      <c r="HX212" s="186"/>
      <c r="HY212" s="186"/>
      <c r="HZ212" s="186"/>
      <c r="IA212" s="186"/>
      <c r="IB212" s="186"/>
      <c r="IC212" s="186"/>
      <c r="ID212" s="186"/>
      <c r="IE212" s="186"/>
      <c r="IF212" s="186"/>
      <c r="IG212" s="186"/>
      <c r="IH212" s="186"/>
      <c r="II212" s="186"/>
      <c r="IJ212" s="186"/>
      <c r="IK212" s="186"/>
      <c r="IL212" s="186"/>
      <c r="IM212" s="186"/>
      <c r="IN212" s="186"/>
      <c r="IO212" s="186"/>
      <c r="IP212" s="186"/>
      <c r="IQ212" s="186"/>
      <c r="IR212" s="186"/>
      <c r="IS212" s="186"/>
      <c r="IT212" s="186"/>
      <c r="IU212" s="186"/>
      <c r="IV212" s="186"/>
    </row>
    <row r="213" spans="1:256" hidden="1">
      <c r="A213" s="840"/>
      <c r="B213" s="843"/>
      <c r="C213" s="182" t="s">
        <v>1</v>
      </c>
      <c r="D213" s="183">
        <f t="shared" si="78"/>
        <v>0</v>
      </c>
      <c r="E213" s="184">
        <f t="shared" si="79"/>
        <v>0</v>
      </c>
      <c r="F213" s="184">
        <f t="shared" si="80"/>
        <v>0</v>
      </c>
      <c r="G213" s="184"/>
      <c r="H213" s="184"/>
      <c r="I213" s="184"/>
      <c r="J213" s="184"/>
      <c r="K213" s="184"/>
      <c r="L213" s="184"/>
      <c r="M213" s="184">
        <f t="shared" si="81"/>
        <v>0</v>
      </c>
      <c r="N213" s="184"/>
      <c r="O213" s="184"/>
      <c r="P213" s="184"/>
      <c r="Q213" s="185"/>
      <c r="R213" s="185"/>
      <c r="S213" s="185"/>
      <c r="T213" s="185"/>
      <c r="U213" s="185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6"/>
      <c r="BW213" s="186"/>
      <c r="BX213" s="186"/>
      <c r="BY213" s="186"/>
      <c r="BZ213" s="186"/>
      <c r="CA213" s="186"/>
      <c r="CB213" s="186"/>
      <c r="CC213" s="186"/>
      <c r="CD213" s="186"/>
      <c r="CE213" s="186"/>
      <c r="CF213" s="186"/>
      <c r="CG213" s="186"/>
      <c r="CH213" s="186"/>
      <c r="CI213" s="186"/>
      <c r="CJ213" s="186"/>
      <c r="CK213" s="186"/>
      <c r="CL213" s="186"/>
      <c r="CM213" s="186"/>
      <c r="CN213" s="186"/>
      <c r="CO213" s="186"/>
      <c r="CP213" s="186"/>
      <c r="CQ213" s="186"/>
      <c r="CR213" s="186"/>
      <c r="CS213" s="186"/>
      <c r="CT213" s="186"/>
      <c r="CU213" s="186"/>
      <c r="CV213" s="186"/>
      <c r="CW213" s="186"/>
      <c r="CX213" s="186"/>
      <c r="CY213" s="186"/>
      <c r="CZ213" s="186"/>
      <c r="DA213" s="186"/>
      <c r="DB213" s="186"/>
      <c r="DC213" s="186"/>
      <c r="DD213" s="186"/>
      <c r="DE213" s="186"/>
      <c r="DF213" s="186"/>
      <c r="DG213" s="186"/>
      <c r="DH213" s="186"/>
      <c r="DI213" s="186"/>
      <c r="DJ213" s="186"/>
      <c r="DK213" s="186"/>
      <c r="DL213" s="186"/>
      <c r="DM213" s="186"/>
      <c r="DN213" s="186"/>
      <c r="DO213" s="186"/>
      <c r="DP213" s="186"/>
      <c r="DQ213" s="186"/>
      <c r="DR213" s="186"/>
      <c r="DS213" s="186"/>
      <c r="DT213" s="186"/>
      <c r="DU213" s="186"/>
      <c r="DV213" s="186"/>
      <c r="DW213" s="186"/>
      <c r="DX213" s="186"/>
      <c r="DY213" s="186"/>
      <c r="DZ213" s="186"/>
      <c r="EA213" s="186"/>
      <c r="EB213" s="186"/>
      <c r="EC213" s="186"/>
      <c r="ED213" s="186"/>
      <c r="EE213" s="186"/>
      <c r="EF213" s="186"/>
      <c r="EG213" s="186"/>
      <c r="EH213" s="186"/>
      <c r="EI213" s="186"/>
      <c r="EJ213" s="186"/>
      <c r="EK213" s="186"/>
      <c r="EL213" s="186"/>
      <c r="EM213" s="186"/>
      <c r="EN213" s="186"/>
      <c r="EO213" s="186"/>
      <c r="EP213" s="186"/>
      <c r="EQ213" s="186"/>
      <c r="ER213" s="186"/>
      <c r="ES213" s="186"/>
      <c r="ET213" s="186"/>
      <c r="EU213" s="186"/>
      <c r="EV213" s="186"/>
      <c r="EW213" s="186"/>
      <c r="EX213" s="186"/>
      <c r="EY213" s="186"/>
      <c r="EZ213" s="186"/>
      <c r="FA213" s="186"/>
      <c r="FB213" s="186"/>
      <c r="FC213" s="186"/>
      <c r="FD213" s="186"/>
      <c r="FE213" s="186"/>
      <c r="FF213" s="186"/>
      <c r="FG213" s="186"/>
      <c r="FH213" s="186"/>
      <c r="FI213" s="186"/>
      <c r="FJ213" s="186"/>
      <c r="FK213" s="186"/>
      <c r="FL213" s="186"/>
      <c r="FM213" s="186"/>
      <c r="FN213" s="186"/>
      <c r="FO213" s="186"/>
      <c r="FP213" s="186"/>
      <c r="FQ213" s="186"/>
      <c r="FR213" s="186"/>
      <c r="FS213" s="186"/>
      <c r="FT213" s="186"/>
      <c r="FU213" s="186"/>
      <c r="FV213" s="186"/>
      <c r="FW213" s="186"/>
      <c r="FX213" s="186"/>
      <c r="FY213" s="186"/>
      <c r="FZ213" s="186"/>
      <c r="GA213" s="186"/>
      <c r="GB213" s="186"/>
      <c r="GC213" s="186"/>
      <c r="GD213" s="186"/>
      <c r="GE213" s="186"/>
      <c r="GF213" s="186"/>
      <c r="GG213" s="186"/>
      <c r="GH213" s="186"/>
      <c r="GI213" s="186"/>
      <c r="GJ213" s="186"/>
      <c r="GK213" s="186"/>
      <c r="GL213" s="186"/>
      <c r="GM213" s="186"/>
      <c r="GN213" s="186"/>
      <c r="GO213" s="186"/>
      <c r="GP213" s="186"/>
      <c r="GQ213" s="186"/>
      <c r="GR213" s="186"/>
      <c r="GS213" s="186"/>
      <c r="GT213" s="186"/>
      <c r="GU213" s="186"/>
      <c r="GV213" s="186"/>
      <c r="GW213" s="186"/>
      <c r="GX213" s="186"/>
      <c r="GY213" s="186"/>
      <c r="GZ213" s="186"/>
      <c r="HA213" s="186"/>
      <c r="HB213" s="186"/>
      <c r="HC213" s="186"/>
      <c r="HD213" s="186"/>
      <c r="HE213" s="186"/>
      <c r="HF213" s="186"/>
      <c r="HG213" s="186"/>
      <c r="HH213" s="186"/>
      <c r="HI213" s="186"/>
      <c r="HJ213" s="186"/>
      <c r="HK213" s="186"/>
      <c r="HL213" s="186"/>
      <c r="HM213" s="186"/>
      <c r="HN213" s="186"/>
      <c r="HO213" s="186"/>
      <c r="HP213" s="186"/>
      <c r="HQ213" s="186"/>
      <c r="HR213" s="186"/>
      <c r="HS213" s="186"/>
      <c r="HT213" s="186"/>
      <c r="HU213" s="186"/>
      <c r="HV213" s="186"/>
      <c r="HW213" s="186"/>
      <c r="HX213" s="186"/>
      <c r="HY213" s="186"/>
      <c r="HZ213" s="186"/>
      <c r="IA213" s="186"/>
      <c r="IB213" s="186"/>
      <c r="IC213" s="186"/>
      <c r="ID213" s="186"/>
      <c r="IE213" s="186"/>
      <c r="IF213" s="186"/>
      <c r="IG213" s="186"/>
      <c r="IH213" s="186"/>
      <c r="II213" s="186"/>
      <c r="IJ213" s="186"/>
      <c r="IK213" s="186"/>
      <c r="IL213" s="186"/>
      <c r="IM213" s="186"/>
      <c r="IN213" s="186"/>
      <c r="IO213" s="186"/>
      <c r="IP213" s="186"/>
      <c r="IQ213" s="186"/>
      <c r="IR213" s="186"/>
      <c r="IS213" s="186"/>
      <c r="IT213" s="186"/>
      <c r="IU213" s="186"/>
      <c r="IV213" s="186"/>
    </row>
    <row r="214" spans="1:256" hidden="1">
      <c r="A214" s="841"/>
      <c r="B214" s="844"/>
      <c r="C214" s="182" t="s">
        <v>2</v>
      </c>
      <c r="D214" s="183">
        <f>D212+D213</f>
        <v>13941287</v>
      </c>
      <c r="E214" s="184">
        <f t="shared" ref="E214:P214" si="91">E212+E213</f>
        <v>10296337</v>
      </c>
      <c r="F214" s="184">
        <f t="shared" si="91"/>
        <v>10286437</v>
      </c>
      <c r="G214" s="184">
        <f t="shared" si="91"/>
        <v>8914144</v>
      </c>
      <c r="H214" s="184">
        <f t="shared" si="91"/>
        <v>1372293</v>
      </c>
      <c r="I214" s="184">
        <f t="shared" si="91"/>
        <v>0</v>
      </c>
      <c r="J214" s="184">
        <f t="shared" si="91"/>
        <v>9900</v>
      </c>
      <c r="K214" s="184">
        <f t="shared" si="91"/>
        <v>0</v>
      </c>
      <c r="L214" s="184">
        <f t="shared" si="91"/>
        <v>0</v>
      </c>
      <c r="M214" s="184">
        <f t="shared" si="91"/>
        <v>3644950</v>
      </c>
      <c r="N214" s="184">
        <f t="shared" si="91"/>
        <v>3644950</v>
      </c>
      <c r="O214" s="184">
        <f t="shared" si="91"/>
        <v>0</v>
      </c>
      <c r="P214" s="184">
        <f t="shared" si="91"/>
        <v>0</v>
      </c>
      <c r="Q214" s="185"/>
      <c r="R214" s="185"/>
      <c r="S214" s="185"/>
      <c r="T214" s="185"/>
      <c r="U214" s="185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186"/>
      <c r="BQ214" s="186"/>
      <c r="BR214" s="186"/>
      <c r="BS214" s="186"/>
      <c r="BT214" s="186"/>
      <c r="BU214" s="186"/>
      <c r="BV214" s="186"/>
      <c r="BW214" s="186"/>
      <c r="BX214" s="186"/>
      <c r="BY214" s="186"/>
      <c r="BZ214" s="186"/>
      <c r="CA214" s="186"/>
      <c r="CB214" s="186"/>
      <c r="CC214" s="186"/>
      <c r="CD214" s="186"/>
      <c r="CE214" s="186"/>
      <c r="CF214" s="186"/>
      <c r="CG214" s="186"/>
      <c r="CH214" s="186"/>
      <c r="CI214" s="186"/>
      <c r="CJ214" s="186"/>
      <c r="CK214" s="186"/>
      <c r="CL214" s="186"/>
      <c r="CM214" s="186"/>
      <c r="CN214" s="186"/>
      <c r="CO214" s="186"/>
      <c r="CP214" s="186"/>
      <c r="CQ214" s="186"/>
      <c r="CR214" s="186"/>
      <c r="CS214" s="186"/>
      <c r="CT214" s="186"/>
      <c r="CU214" s="186"/>
      <c r="CV214" s="186"/>
      <c r="CW214" s="186"/>
      <c r="CX214" s="186"/>
      <c r="CY214" s="186"/>
      <c r="CZ214" s="186"/>
      <c r="DA214" s="186"/>
      <c r="DB214" s="186"/>
      <c r="DC214" s="186"/>
      <c r="DD214" s="186"/>
      <c r="DE214" s="186"/>
      <c r="DF214" s="186"/>
      <c r="DG214" s="186"/>
      <c r="DH214" s="186"/>
      <c r="DI214" s="186"/>
      <c r="DJ214" s="186"/>
      <c r="DK214" s="186"/>
      <c r="DL214" s="186"/>
      <c r="DM214" s="186"/>
      <c r="DN214" s="186"/>
      <c r="DO214" s="186"/>
      <c r="DP214" s="186"/>
      <c r="DQ214" s="186"/>
      <c r="DR214" s="186"/>
      <c r="DS214" s="186"/>
      <c r="DT214" s="186"/>
      <c r="DU214" s="186"/>
      <c r="DV214" s="186"/>
      <c r="DW214" s="186"/>
      <c r="DX214" s="186"/>
      <c r="DY214" s="186"/>
      <c r="DZ214" s="186"/>
      <c r="EA214" s="186"/>
      <c r="EB214" s="186"/>
      <c r="EC214" s="186"/>
      <c r="ED214" s="186"/>
      <c r="EE214" s="186"/>
      <c r="EF214" s="186"/>
      <c r="EG214" s="186"/>
      <c r="EH214" s="186"/>
      <c r="EI214" s="186"/>
      <c r="EJ214" s="186"/>
      <c r="EK214" s="186"/>
      <c r="EL214" s="186"/>
      <c r="EM214" s="186"/>
      <c r="EN214" s="186"/>
      <c r="EO214" s="186"/>
      <c r="EP214" s="186"/>
      <c r="EQ214" s="186"/>
      <c r="ER214" s="186"/>
      <c r="ES214" s="186"/>
      <c r="ET214" s="186"/>
      <c r="EU214" s="186"/>
      <c r="EV214" s="186"/>
      <c r="EW214" s="186"/>
      <c r="EX214" s="186"/>
      <c r="EY214" s="186"/>
      <c r="EZ214" s="186"/>
      <c r="FA214" s="186"/>
      <c r="FB214" s="186"/>
      <c r="FC214" s="186"/>
      <c r="FD214" s="186"/>
      <c r="FE214" s="186"/>
      <c r="FF214" s="186"/>
      <c r="FG214" s="186"/>
      <c r="FH214" s="186"/>
      <c r="FI214" s="186"/>
      <c r="FJ214" s="186"/>
      <c r="FK214" s="186"/>
      <c r="FL214" s="186"/>
      <c r="FM214" s="186"/>
      <c r="FN214" s="186"/>
      <c r="FO214" s="186"/>
      <c r="FP214" s="186"/>
      <c r="FQ214" s="186"/>
      <c r="FR214" s="186"/>
      <c r="FS214" s="186"/>
      <c r="FT214" s="186"/>
      <c r="FU214" s="186"/>
      <c r="FV214" s="186"/>
      <c r="FW214" s="186"/>
      <c r="FX214" s="186"/>
      <c r="FY214" s="186"/>
      <c r="FZ214" s="186"/>
      <c r="GA214" s="186"/>
      <c r="GB214" s="186"/>
      <c r="GC214" s="186"/>
      <c r="GD214" s="186"/>
      <c r="GE214" s="186"/>
      <c r="GF214" s="186"/>
      <c r="GG214" s="186"/>
      <c r="GH214" s="186"/>
      <c r="GI214" s="186"/>
      <c r="GJ214" s="186"/>
      <c r="GK214" s="186"/>
      <c r="GL214" s="186"/>
      <c r="GM214" s="186"/>
      <c r="GN214" s="186"/>
      <c r="GO214" s="186"/>
      <c r="GP214" s="186"/>
      <c r="GQ214" s="186"/>
      <c r="GR214" s="186"/>
      <c r="GS214" s="186"/>
      <c r="GT214" s="186"/>
      <c r="GU214" s="186"/>
      <c r="GV214" s="186"/>
      <c r="GW214" s="186"/>
      <c r="GX214" s="186"/>
      <c r="GY214" s="186"/>
      <c r="GZ214" s="186"/>
      <c r="HA214" s="186"/>
      <c r="HB214" s="186"/>
      <c r="HC214" s="186"/>
      <c r="HD214" s="186"/>
      <c r="HE214" s="186"/>
      <c r="HF214" s="186"/>
      <c r="HG214" s="186"/>
      <c r="HH214" s="186"/>
      <c r="HI214" s="186"/>
      <c r="HJ214" s="186"/>
      <c r="HK214" s="186"/>
      <c r="HL214" s="186"/>
      <c r="HM214" s="186"/>
      <c r="HN214" s="186"/>
      <c r="HO214" s="186"/>
      <c r="HP214" s="186"/>
      <c r="HQ214" s="186"/>
      <c r="HR214" s="186"/>
      <c r="HS214" s="186"/>
      <c r="HT214" s="186"/>
      <c r="HU214" s="186"/>
      <c r="HV214" s="186"/>
      <c r="HW214" s="186"/>
      <c r="HX214" s="186"/>
      <c r="HY214" s="186"/>
      <c r="HZ214" s="186"/>
      <c r="IA214" s="186"/>
      <c r="IB214" s="186"/>
      <c r="IC214" s="186"/>
      <c r="ID214" s="186"/>
      <c r="IE214" s="186"/>
      <c r="IF214" s="186"/>
      <c r="IG214" s="186"/>
      <c r="IH214" s="186"/>
      <c r="II214" s="186"/>
      <c r="IJ214" s="186"/>
      <c r="IK214" s="186"/>
      <c r="IL214" s="186"/>
      <c r="IM214" s="186"/>
      <c r="IN214" s="186"/>
      <c r="IO214" s="186"/>
      <c r="IP214" s="186"/>
      <c r="IQ214" s="186"/>
      <c r="IR214" s="186"/>
      <c r="IS214" s="186"/>
      <c r="IT214" s="186"/>
      <c r="IU214" s="186"/>
      <c r="IV214" s="186"/>
    </row>
    <row r="215" spans="1:256" hidden="1">
      <c r="A215" s="839" t="s">
        <v>236</v>
      </c>
      <c r="B215" s="842" t="s">
        <v>237</v>
      </c>
      <c r="C215" s="182" t="s">
        <v>0</v>
      </c>
      <c r="D215" s="183">
        <f t="shared" si="78"/>
        <v>9154204</v>
      </c>
      <c r="E215" s="184">
        <f t="shared" si="79"/>
        <v>9142204</v>
      </c>
      <c r="F215" s="184">
        <f t="shared" si="80"/>
        <v>9135464</v>
      </c>
      <c r="G215" s="184">
        <v>7541443</v>
      </c>
      <c r="H215" s="184">
        <v>1594021</v>
      </c>
      <c r="I215" s="184">
        <v>0</v>
      </c>
      <c r="J215" s="184">
        <v>6740</v>
      </c>
      <c r="K215" s="184">
        <v>0</v>
      </c>
      <c r="L215" s="184">
        <v>0</v>
      </c>
      <c r="M215" s="184">
        <f t="shared" si="81"/>
        <v>12000</v>
      </c>
      <c r="N215" s="184">
        <v>12000</v>
      </c>
      <c r="O215" s="184">
        <v>0</v>
      </c>
      <c r="P215" s="184">
        <v>0</v>
      </c>
      <c r="Q215" s="185"/>
      <c r="R215" s="185"/>
      <c r="S215" s="185"/>
      <c r="T215" s="185"/>
      <c r="U215" s="185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6"/>
      <c r="BW215" s="186"/>
      <c r="BX215" s="186"/>
      <c r="BY215" s="186"/>
      <c r="BZ215" s="186"/>
      <c r="CA215" s="186"/>
      <c r="CB215" s="186"/>
      <c r="CC215" s="186"/>
      <c r="CD215" s="186"/>
      <c r="CE215" s="186"/>
      <c r="CF215" s="186"/>
      <c r="CG215" s="186"/>
      <c r="CH215" s="186"/>
      <c r="CI215" s="186"/>
      <c r="CJ215" s="186"/>
      <c r="CK215" s="186"/>
      <c r="CL215" s="186"/>
      <c r="CM215" s="186"/>
      <c r="CN215" s="186"/>
      <c r="CO215" s="186"/>
      <c r="CP215" s="186"/>
      <c r="CQ215" s="186"/>
      <c r="CR215" s="186"/>
      <c r="CS215" s="186"/>
      <c r="CT215" s="186"/>
      <c r="CU215" s="186"/>
      <c r="CV215" s="186"/>
      <c r="CW215" s="186"/>
      <c r="CX215" s="186"/>
      <c r="CY215" s="186"/>
      <c r="CZ215" s="186"/>
      <c r="DA215" s="186"/>
      <c r="DB215" s="186"/>
      <c r="DC215" s="186"/>
      <c r="DD215" s="186"/>
      <c r="DE215" s="186"/>
      <c r="DF215" s="186"/>
      <c r="DG215" s="186"/>
      <c r="DH215" s="186"/>
      <c r="DI215" s="186"/>
      <c r="DJ215" s="186"/>
      <c r="DK215" s="186"/>
      <c r="DL215" s="186"/>
      <c r="DM215" s="186"/>
      <c r="DN215" s="186"/>
      <c r="DO215" s="186"/>
      <c r="DP215" s="186"/>
      <c r="DQ215" s="186"/>
      <c r="DR215" s="186"/>
      <c r="DS215" s="186"/>
      <c r="DT215" s="186"/>
      <c r="DU215" s="186"/>
      <c r="DV215" s="186"/>
      <c r="DW215" s="186"/>
      <c r="DX215" s="186"/>
      <c r="DY215" s="186"/>
      <c r="DZ215" s="186"/>
      <c r="EA215" s="186"/>
      <c r="EB215" s="186"/>
      <c r="EC215" s="186"/>
      <c r="ED215" s="186"/>
      <c r="EE215" s="186"/>
      <c r="EF215" s="186"/>
      <c r="EG215" s="186"/>
      <c r="EH215" s="186"/>
      <c r="EI215" s="186"/>
      <c r="EJ215" s="186"/>
      <c r="EK215" s="186"/>
      <c r="EL215" s="186"/>
      <c r="EM215" s="186"/>
      <c r="EN215" s="186"/>
      <c r="EO215" s="186"/>
      <c r="EP215" s="186"/>
      <c r="EQ215" s="186"/>
      <c r="ER215" s="186"/>
      <c r="ES215" s="186"/>
      <c r="ET215" s="186"/>
      <c r="EU215" s="186"/>
      <c r="EV215" s="186"/>
      <c r="EW215" s="186"/>
      <c r="EX215" s="186"/>
      <c r="EY215" s="186"/>
      <c r="EZ215" s="186"/>
      <c r="FA215" s="186"/>
      <c r="FB215" s="186"/>
      <c r="FC215" s="186"/>
      <c r="FD215" s="186"/>
      <c r="FE215" s="186"/>
      <c r="FF215" s="186"/>
      <c r="FG215" s="186"/>
      <c r="FH215" s="186"/>
      <c r="FI215" s="186"/>
      <c r="FJ215" s="186"/>
      <c r="FK215" s="186"/>
      <c r="FL215" s="186"/>
      <c r="FM215" s="186"/>
      <c r="FN215" s="186"/>
      <c r="FO215" s="186"/>
      <c r="FP215" s="186"/>
      <c r="FQ215" s="186"/>
      <c r="FR215" s="186"/>
      <c r="FS215" s="186"/>
      <c r="FT215" s="186"/>
      <c r="FU215" s="186"/>
      <c r="FV215" s="186"/>
      <c r="FW215" s="186"/>
      <c r="FX215" s="186"/>
      <c r="FY215" s="186"/>
      <c r="FZ215" s="186"/>
      <c r="GA215" s="186"/>
      <c r="GB215" s="186"/>
      <c r="GC215" s="186"/>
      <c r="GD215" s="186"/>
      <c r="GE215" s="186"/>
      <c r="GF215" s="186"/>
      <c r="GG215" s="186"/>
      <c r="GH215" s="186"/>
      <c r="GI215" s="186"/>
      <c r="GJ215" s="186"/>
      <c r="GK215" s="186"/>
      <c r="GL215" s="186"/>
      <c r="GM215" s="186"/>
      <c r="GN215" s="186"/>
      <c r="GO215" s="186"/>
      <c r="GP215" s="186"/>
      <c r="GQ215" s="186"/>
      <c r="GR215" s="186"/>
      <c r="GS215" s="186"/>
      <c r="GT215" s="186"/>
      <c r="GU215" s="186"/>
      <c r="GV215" s="186"/>
      <c r="GW215" s="186"/>
      <c r="GX215" s="186"/>
      <c r="GY215" s="186"/>
      <c r="GZ215" s="186"/>
      <c r="HA215" s="186"/>
      <c r="HB215" s="186"/>
      <c r="HC215" s="186"/>
      <c r="HD215" s="186"/>
      <c r="HE215" s="186"/>
      <c r="HF215" s="186"/>
      <c r="HG215" s="186"/>
      <c r="HH215" s="186"/>
      <c r="HI215" s="186"/>
      <c r="HJ215" s="186"/>
      <c r="HK215" s="186"/>
      <c r="HL215" s="186"/>
      <c r="HM215" s="186"/>
      <c r="HN215" s="186"/>
      <c r="HO215" s="186"/>
      <c r="HP215" s="186"/>
      <c r="HQ215" s="186"/>
      <c r="HR215" s="186"/>
      <c r="HS215" s="186"/>
      <c r="HT215" s="186"/>
      <c r="HU215" s="186"/>
      <c r="HV215" s="186"/>
      <c r="HW215" s="186"/>
      <c r="HX215" s="186"/>
      <c r="HY215" s="186"/>
      <c r="HZ215" s="186"/>
      <c r="IA215" s="186"/>
      <c r="IB215" s="186"/>
      <c r="IC215" s="186"/>
      <c r="ID215" s="186"/>
      <c r="IE215" s="186"/>
      <c r="IF215" s="186"/>
      <c r="IG215" s="186"/>
      <c r="IH215" s="186"/>
      <c r="II215" s="186"/>
      <c r="IJ215" s="186"/>
      <c r="IK215" s="186"/>
      <c r="IL215" s="186"/>
      <c r="IM215" s="186"/>
      <c r="IN215" s="186"/>
      <c r="IO215" s="186"/>
      <c r="IP215" s="186"/>
      <c r="IQ215" s="186"/>
      <c r="IR215" s="186"/>
      <c r="IS215" s="186"/>
      <c r="IT215" s="186"/>
      <c r="IU215" s="186"/>
      <c r="IV215" s="186"/>
    </row>
    <row r="216" spans="1:256" hidden="1">
      <c r="A216" s="840"/>
      <c r="B216" s="843"/>
      <c r="C216" s="182" t="s">
        <v>1</v>
      </c>
      <c r="D216" s="183">
        <f t="shared" si="78"/>
        <v>0</v>
      </c>
      <c r="E216" s="184">
        <f t="shared" si="79"/>
        <v>0</v>
      </c>
      <c r="F216" s="184">
        <f t="shared" si="80"/>
        <v>0</v>
      </c>
      <c r="G216" s="184"/>
      <c r="H216" s="184"/>
      <c r="I216" s="184"/>
      <c r="J216" s="184"/>
      <c r="K216" s="184"/>
      <c r="L216" s="184"/>
      <c r="M216" s="184">
        <f t="shared" si="81"/>
        <v>0</v>
      </c>
      <c r="N216" s="184"/>
      <c r="O216" s="184"/>
      <c r="P216" s="184"/>
      <c r="Q216" s="185"/>
      <c r="R216" s="185"/>
      <c r="S216" s="185"/>
      <c r="T216" s="185"/>
      <c r="U216" s="185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6"/>
      <c r="BW216" s="186"/>
      <c r="BX216" s="186"/>
      <c r="BY216" s="186"/>
      <c r="BZ216" s="186"/>
      <c r="CA216" s="186"/>
      <c r="CB216" s="186"/>
      <c r="CC216" s="186"/>
      <c r="CD216" s="186"/>
      <c r="CE216" s="186"/>
      <c r="CF216" s="186"/>
      <c r="CG216" s="186"/>
      <c r="CH216" s="186"/>
      <c r="CI216" s="186"/>
      <c r="CJ216" s="186"/>
      <c r="CK216" s="186"/>
      <c r="CL216" s="186"/>
      <c r="CM216" s="186"/>
      <c r="CN216" s="186"/>
      <c r="CO216" s="186"/>
      <c r="CP216" s="186"/>
      <c r="CQ216" s="186"/>
      <c r="CR216" s="186"/>
      <c r="CS216" s="186"/>
      <c r="CT216" s="186"/>
      <c r="CU216" s="186"/>
      <c r="CV216" s="186"/>
      <c r="CW216" s="186"/>
      <c r="CX216" s="186"/>
      <c r="CY216" s="186"/>
      <c r="CZ216" s="186"/>
      <c r="DA216" s="186"/>
      <c r="DB216" s="186"/>
      <c r="DC216" s="186"/>
      <c r="DD216" s="186"/>
      <c r="DE216" s="186"/>
      <c r="DF216" s="186"/>
      <c r="DG216" s="186"/>
      <c r="DH216" s="186"/>
      <c r="DI216" s="186"/>
      <c r="DJ216" s="186"/>
      <c r="DK216" s="186"/>
      <c r="DL216" s="186"/>
      <c r="DM216" s="186"/>
      <c r="DN216" s="186"/>
      <c r="DO216" s="186"/>
      <c r="DP216" s="186"/>
      <c r="DQ216" s="186"/>
      <c r="DR216" s="186"/>
      <c r="DS216" s="186"/>
      <c r="DT216" s="186"/>
      <c r="DU216" s="186"/>
      <c r="DV216" s="186"/>
      <c r="DW216" s="186"/>
      <c r="DX216" s="186"/>
      <c r="DY216" s="186"/>
      <c r="DZ216" s="186"/>
      <c r="EA216" s="186"/>
      <c r="EB216" s="186"/>
      <c r="EC216" s="186"/>
      <c r="ED216" s="186"/>
      <c r="EE216" s="186"/>
      <c r="EF216" s="186"/>
      <c r="EG216" s="186"/>
      <c r="EH216" s="186"/>
      <c r="EI216" s="186"/>
      <c r="EJ216" s="186"/>
      <c r="EK216" s="186"/>
      <c r="EL216" s="186"/>
      <c r="EM216" s="186"/>
      <c r="EN216" s="186"/>
      <c r="EO216" s="186"/>
      <c r="EP216" s="186"/>
      <c r="EQ216" s="186"/>
      <c r="ER216" s="186"/>
      <c r="ES216" s="186"/>
      <c r="ET216" s="186"/>
      <c r="EU216" s="186"/>
      <c r="EV216" s="186"/>
      <c r="EW216" s="186"/>
      <c r="EX216" s="186"/>
      <c r="EY216" s="186"/>
      <c r="EZ216" s="186"/>
      <c r="FA216" s="186"/>
      <c r="FB216" s="186"/>
      <c r="FC216" s="186"/>
      <c r="FD216" s="186"/>
      <c r="FE216" s="186"/>
      <c r="FF216" s="186"/>
      <c r="FG216" s="186"/>
      <c r="FH216" s="186"/>
      <c r="FI216" s="186"/>
      <c r="FJ216" s="186"/>
      <c r="FK216" s="186"/>
      <c r="FL216" s="186"/>
      <c r="FM216" s="186"/>
      <c r="FN216" s="186"/>
      <c r="FO216" s="186"/>
      <c r="FP216" s="186"/>
      <c r="FQ216" s="186"/>
      <c r="FR216" s="186"/>
      <c r="FS216" s="186"/>
      <c r="FT216" s="186"/>
      <c r="FU216" s="186"/>
      <c r="FV216" s="186"/>
      <c r="FW216" s="186"/>
      <c r="FX216" s="186"/>
      <c r="FY216" s="186"/>
      <c r="FZ216" s="186"/>
      <c r="GA216" s="186"/>
      <c r="GB216" s="186"/>
      <c r="GC216" s="186"/>
      <c r="GD216" s="186"/>
      <c r="GE216" s="186"/>
      <c r="GF216" s="186"/>
      <c r="GG216" s="186"/>
      <c r="GH216" s="186"/>
      <c r="GI216" s="186"/>
      <c r="GJ216" s="186"/>
      <c r="GK216" s="186"/>
      <c r="GL216" s="186"/>
      <c r="GM216" s="186"/>
      <c r="GN216" s="186"/>
      <c r="GO216" s="186"/>
      <c r="GP216" s="186"/>
      <c r="GQ216" s="186"/>
      <c r="GR216" s="186"/>
      <c r="GS216" s="186"/>
      <c r="GT216" s="186"/>
      <c r="GU216" s="186"/>
      <c r="GV216" s="186"/>
      <c r="GW216" s="186"/>
      <c r="GX216" s="186"/>
      <c r="GY216" s="186"/>
      <c r="GZ216" s="186"/>
      <c r="HA216" s="186"/>
      <c r="HB216" s="186"/>
      <c r="HC216" s="186"/>
      <c r="HD216" s="186"/>
      <c r="HE216" s="186"/>
      <c r="HF216" s="186"/>
      <c r="HG216" s="186"/>
      <c r="HH216" s="186"/>
      <c r="HI216" s="186"/>
      <c r="HJ216" s="186"/>
      <c r="HK216" s="186"/>
      <c r="HL216" s="186"/>
      <c r="HM216" s="186"/>
      <c r="HN216" s="186"/>
      <c r="HO216" s="186"/>
      <c r="HP216" s="186"/>
      <c r="HQ216" s="186"/>
      <c r="HR216" s="186"/>
      <c r="HS216" s="186"/>
      <c r="HT216" s="186"/>
      <c r="HU216" s="186"/>
      <c r="HV216" s="186"/>
      <c r="HW216" s="186"/>
      <c r="HX216" s="186"/>
      <c r="HY216" s="186"/>
      <c r="HZ216" s="186"/>
      <c r="IA216" s="186"/>
      <c r="IB216" s="186"/>
      <c r="IC216" s="186"/>
      <c r="ID216" s="186"/>
      <c r="IE216" s="186"/>
      <c r="IF216" s="186"/>
      <c r="IG216" s="186"/>
      <c r="IH216" s="186"/>
      <c r="II216" s="186"/>
      <c r="IJ216" s="186"/>
      <c r="IK216" s="186"/>
      <c r="IL216" s="186"/>
      <c r="IM216" s="186"/>
      <c r="IN216" s="186"/>
      <c r="IO216" s="186"/>
      <c r="IP216" s="186"/>
      <c r="IQ216" s="186"/>
      <c r="IR216" s="186"/>
      <c r="IS216" s="186"/>
      <c r="IT216" s="186"/>
      <c r="IU216" s="186"/>
      <c r="IV216" s="186"/>
    </row>
    <row r="217" spans="1:256" hidden="1">
      <c r="A217" s="841"/>
      <c r="B217" s="844"/>
      <c r="C217" s="182" t="s">
        <v>2</v>
      </c>
      <c r="D217" s="183">
        <f>D215+D216</f>
        <v>9154204</v>
      </c>
      <c r="E217" s="184">
        <f t="shared" ref="E217:P217" si="92">E215+E216</f>
        <v>9142204</v>
      </c>
      <c r="F217" s="184">
        <f t="shared" si="92"/>
        <v>9135464</v>
      </c>
      <c r="G217" s="184">
        <f t="shared" si="92"/>
        <v>7541443</v>
      </c>
      <c r="H217" s="184">
        <f t="shared" si="92"/>
        <v>1594021</v>
      </c>
      <c r="I217" s="184">
        <f t="shared" si="92"/>
        <v>0</v>
      </c>
      <c r="J217" s="184">
        <f t="shared" si="92"/>
        <v>6740</v>
      </c>
      <c r="K217" s="184">
        <f t="shared" si="92"/>
        <v>0</v>
      </c>
      <c r="L217" s="184">
        <f t="shared" si="92"/>
        <v>0</v>
      </c>
      <c r="M217" s="184">
        <f t="shared" si="92"/>
        <v>12000</v>
      </c>
      <c r="N217" s="184">
        <f t="shared" si="92"/>
        <v>12000</v>
      </c>
      <c r="O217" s="184">
        <f t="shared" si="92"/>
        <v>0</v>
      </c>
      <c r="P217" s="184">
        <f t="shared" si="92"/>
        <v>0</v>
      </c>
      <c r="Q217" s="185"/>
      <c r="R217" s="185"/>
      <c r="S217" s="185"/>
      <c r="T217" s="185"/>
      <c r="U217" s="185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  <c r="BU217" s="186"/>
      <c r="BV217" s="186"/>
      <c r="BW217" s="186"/>
      <c r="BX217" s="186"/>
      <c r="BY217" s="186"/>
      <c r="BZ217" s="186"/>
      <c r="CA217" s="186"/>
      <c r="CB217" s="186"/>
      <c r="CC217" s="186"/>
      <c r="CD217" s="186"/>
      <c r="CE217" s="186"/>
      <c r="CF217" s="186"/>
      <c r="CG217" s="186"/>
      <c r="CH217" s="186"/>
      <c r="CI217" s="186"/>
      <c r="CJ217" s="186"/>
      <c r="CK217" s="186"/>
      <c r="CL217" s="186"/>
      <c r="CM217" s="186"/>
      <c r="CN217" s="186"/>
      <c r="CO217" s="186"/>
      <c r="CP217" s="186"/>
      <c r="CQ217" s="186"/>
      <c r="CR217" s="186"/>
      <c r="CS217" s="186"/>
      <c r="CT217" s="186"/>
      <c r="CU217" s="186"/>
      <c r="CV217" s="186"/>
      <c r="CW217" s="186"/>
      <c r="CX217" s="186"/>
      <c r="CY217" s="186"/>
      <c r="CZ217" s="186"/>
      <c r="DA217" s="186"/>
      <c r="DB217" s="186"/>
      <c r="DC217" s="186"/>
      <c r="DD217" s="186"/>
      <c r="DE217" s="186"/>
      <c r="DF217" s="186"/>
      <c r="DG217" s="186"/>
      <c r="DH217" s="186"/>
      <c r="DI217" s="186"/>
      <c r="DJ217" s="186"/>
      <c r="DK217" s="186"/>
      <c r="DL217" s="186"/>
      <c r="DM217" s="186"/>
      <c r="DN217" s="186"/>
      <c r="DO217" s="186"/>
      <c r="DP217" s="186"/>
      <c r="DQ217" s="186"/>
      <c r="DR217" s="186"/>
      <c r="DS217" s="186"/>
      <c r="DT217" s="186"/>
      <c r="DU217" s="186"/>
      <c r="DV217" s="186"/>
      <c r="DW217" s="186"/>
      <c r="DX217" s="186"/>
      <c r="DY217" s="186"/>
      <c r="DZ217" s="186"/>
      <c r="EA217" s="186"/>
      <c r="EB217" s="186"/>
      <c r="EC217" s="186"/>
      <c r="ED217" s="186"/>
      <c r="EE217" s="186"/>
      <c r="EF217" s="186"/>
      <c r="EG217" s="186"/>
      <c r="EH217" s="186"/>
      <c r="EI217" s="186"/>
      <c r="EJ217" s="186"/>
      <c r="EK217" s="186"/>
      <c r="EL217" s="186"/>
      <c r="EM217" s="186"/>
      <c r="EN217" s="186"/>
      <c r="EO217" s="186"/>
      <c r="EP217" s="186"/>
      <c r="EQ217" s="186"/>
      <c r="ER217" s="186"/>
      <c r="ES217" s="186"/>
      <c r="ET217" s="186"/>
      <c r="EU217" s="186"/>
      <c r="EV217" s="186"/>
      <c r="EW217" s="186"/>
      <c r="EX217" s="186"/>
      <c r="EY217" s="186"/>
      <c r="EZ217" s="186"/>
      <c r="FA217" s="186"/>
      <c r="FB217" s="186"/>
      <c r="FC217" s="186"/>
      <c r="FD217" s="186"/>
      <c r="FE217" s="186"/>
      <c r="FF217" s="186"/>
      <c r="FG217" s="186"/>
      <c r="FH217" s="186"/>
      <c r="FI217" s="186"/>
      <c r="FJ217" s="186"/>
      <c r="FK217" s="186"/>
      <c r="FL217" s="186"/>
      <c r="FM217" s="186"/>
      <c r="FN217" s="186"/>
      <c r="FO217" s="186"/>
      <c r="FP217" s="186"/>
      <c r="FQ217" s="186"/>
      <c r="FR217" s="186"/>
      <c r="FS217" s="186"/>
      <c r="FT217" s="186"/>
      <c r="FU217" s="186"/>
      <c r="FV217" s="186"/>
      <c r="FW217" s="186"/>
      <c r="FX217" s="186"/>
      <c r="FY217" s="186"/>
      <c r="FZ217" s="186"/>
      <c r="GA217" s="186"/>
      <c r="GB217" s="186"/>
      <c r="GC217" s="186"/>
      <c r="GD217" s="186"/>
      <c r="GE217" s="186"/>
      <c r="GF217" s="186"/>
      <c r="GG217" s="186"/>
      <c r="GH217" s="186"/>
      <c r="GI217" s="186"/>
      <c r="GJ217" s="186"/>
      <c r="GK217" s="186"/>
      <c r="GL217" s="186"/>
      <c r="GM217" s="186"/>
      <c r="GN217" s="186"/>
      <c r="GO217" s="186"/>
      <c r="GP217" s="186"/>
      <c r="GQ217" s="186"/>
      <c r="GR217" s="186"/>
      <c r="GS217" s="186"/>
      <c r="GT217" s="186"/>
      <c r="GU217" s="186"/>
      <c r="GV217" s="186"/>
      <c r="GW217" s="186"/>
      <c r="GX217" s="186"/>
      <c r="GY217" s="186"/>
      <c r="GZ217" s="186"/>
      <c r="HA217" s="186"/>
      <c r="HB217" s="186"/>
      <c r="HC217" s="186"/>
      <c r="HD217" s="186"/>
      <c r="HE217" s="186"/>
      <c r="HF217" s="186"/>
      <c r="HG217" s="186"/>
      <c r="HH217" s="186"/>
      <c r="HI217" s="186"/>
      <c r="HJ217" s="186"/>
      <c r="HK217" s="186"/>
      <c r="HL217" s="186"/>
      <c r="HM217" s="186"/>
      <c r="HN217" s="186"/>
      <c r="HO217" s="186"/>
      <c r="HP217" s="186"/>
      <c r="HQ217" s="186"/>
      <c r="HR217" s="186"/>
      <c r="HS217" s="186"/>
      <c r="HT217" s="186"/>
      <c r="HU217" s="186"/>
      <c r="HV217" s="186"/>
      <c r="HW217" s="186"/>
      <c r="HX217" s="186"/>
      <c r="HY217" s="186"/>
      <c r="HZ217" s="186"/>
      <c r="IA217" s="186"/>
      <c r="IB217" s="186"/>
      <c r="IC217" s="186"/>
      <c r="ID217" s="186"/>
      <c r="IE217" s="186"/>
      <c r="IF217" s="186"/>
      <c r="IG217" s="186"/>
      <c r="IH217" s="186"/>
      <c r="II217" s="186"/>
      <c r="IJ217" s="186"/>
      <c r="IK217" s="186"/>
      <c r="IL217" s="186"/>
      <c r="IM217" s="186"/>
      <c r="IN217" s="186"/>
      <c r="IO217" s="186"/>
      <c r="IP217" s="186"/>
      <c r="IQ217" s="186"/>
      <c r="IR217" s="186"/>
      <c r="IS217" s="186"/>
      <c r="IT217" s="186"/>
      <c r="IU217" s="186"/>
      <c r="IV217" s="186"/>
    </row>
    <row r="218" spans="1:256" hidden="1">
      <c r="A218" s="839" t="s">
        <v>238</v>
      </c>
      <c r="B218" s="842" t="s">
        <v>239</v>
      </c>
      <c r="C218" s="173" t="s">
        <v>0</v>
      </c>
      <c r="D218" s="174">
        <f t="shared" si="78"/>
        <v>1746155</v>
      </c>
      <c r="E218" s="175">
        <f t="shared" si="79"/>
        <v>1635455</v>
      </c>
      <c r="F218" s="175">
        <f t="shared" si="80"/>
        <v>1635455</v>
      </c>
      <c r="G218" s="175">
        <v>1428519</v>
      </c>
      <c r="H218" s="175">
        <v>206936</v>
      </c>
      <c r="I218" s="175">
        <v>0</v>
      </c>
      <c r="J218" s="175">
        <v>0</v>
      </c>
      <c r="K218" s="175">
        <v>0</v>
      </c>
      <c r="L218" s="175">
        <v>0</v>
      </c>
      <c r="M218" s="184">
        <f t="shared" si="81"/>
        <v>110700</v>
      </c>
      <c r="N218" s="175">
        <v>110700</v>
      </c>
      <c r="O218" s="175">
        <v>0</v>
      </c>
      <c r="P218" s="175">
        <v>0</v>
      </c>
      <c r="Q218" s="176"/>
      <c r="R218" s="176"/>
      <c r="S218" s="176"/>
      <c r="T218" s="176"/>
      <c r="U218" s="17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66"/>
      <c r="DR218" s="166"/>
      <c r="DS218" s="166"/>
      <c r="DT218" s="166"/>
      <c r="DU218" s="166"/>
      <c r="DV218" s="166"/>
      <c r="DW218" s="166"/>
      <c r="DX218" s="166"/>
      <c r="DY218" s="166"/>
      <c r="DZ218" s="166"/>
      <c r="EA218" s="166"/>
      <c r="EB218" s="166"/>
      <c r="EC218" s="166"/>
      <c r="ED218" s="166"/>
      <c r="EE218" s="166"/>
      <c r="EF218" s="166"/>
      <c r="EG218" s="166"/>
      <c r="EH218" s="166"/>
      <c r="EI218" s="166"/>
      <c r="EJ218" s="166"/>
      <c r="EK218" s="166"/>
      <c r="EL218" s="166"/>
      <c r="EM218" s="166"/>
      <c r="EN218" s="166"/>
      <c r="EO218" s="166"/>
      <c r="EP218" s="166"/>
      <c r="EQ218" s="166"/>
      <c r="ER218" s="166"/>
      <c r="ES218" s="166"/>
      <c r="ET218" s="166"/>
      <c r="EU218" s="166"/>
      <c r="EV218" s="166"/>
      <c r="EW218" s="166"/>
      <c r="EX218" s="166"/>
      <c r="EY218" s="166"/>
      <c r="EZ218" s="166"/>
      <c r="FA218" s="166"/>
      <c r="FB218" s="166"/>
      <c r="FC218" s="166"/>
      <c r="FD218" s="166"/>
      <c r="FE218" s="166"/>
      <c r="FF218" s="166"/>
      <c r="FG218" s="166"/>
      <c r="FH218" s="166"/>
      <c r="FI218" s="166"/>
      <c r="FJ218" s="166"/>
      <c r="FK218" s="166"/>
      <c r="FL218" s="166"/>
      <c r="FM218" s="166"/>
      <c r="FN218" s="166"/>
      <c r="FO218" s="166"/>
      <c r="FP218" s="166"/>
      <c r="FQ218" s="166"/>
      <c r="FR218" s="166"/>
      <c r="FS218" s="166"/>
      <c r="FT218" s="166"/>
      <c r="FU218" s="166"/>
      <c r="FV218" s="166"/>
      <c r="FW218" s="166"/>
      <c r="FX218" s="166"/>
      <c r="FY218" s="166"/>
      <c r="FZ218" s="166"/>
      <c r="GA218" s="166"/>
      <c r="GB218" s="166"/>
      <c r="GC218" s="166"/>
      <c r="GD218" s="166"/>
      <c r="GE218" s="166"/>
      <c r="GF218" s="166"/>
      <c r="GG218" s="166"/>
      <c r="GH218" s="166"/>
      <c r="GI218" s="166"/>
      <c r="GJ218" s="166"/>
      <c r="GK218" s="166"/>
      <c r="GL218" s="166"/>
      <c r="GM218" s="166"/>
      <c r="GN218" s="166"/>
      <c r="GO218" s="166"/>
      <c r="GP218" s="166"/>
      <c r="GQ218" s="166"/>
      <c r="GR218" s="166"/>
      <c r="GS218" s="166"/>
      <c r="GT218" s="166"/>
      <c r="GU218" s="166"/>
      <c r="GV218" s="166"/>
      <c r="GW218" s="166"/>
      <c r="GX218" s="166"/>
      <c r="GY218" s="166"/>
      <c r="GZ218" s="166"/>
      <c r="HA218" s="166"/>
      <c r="HB218" s="166"/>
      <c r="HC218" s="166"/>
      <c r="HD218" s="166"/>
      <c r="HE218" s="166"/>
      <c r="HF218" s="166"/>
      <c r="HG218" s="166"/>
      <c r="HH218" s="166"/>
      <c r="HI218" s="166"/>
      <c r="HJ218" s="166"/>
      <c r="HK218" s="166"/>
      <c r="HL218" s="166"/>
      <c r="HM218" s="166"/>
      <c r="HN218" s="166"/>
      <c r="HO218" s="166"/>
      <c r="HP218" s="166"/>
      <c r="HQ218" s="166"/>
      <c r="HR218" s="166"/>
      <c r="HS218" s="166"/>
      <c r="HT218" s="166"/>
      <c r="HU218" s="166"/>
      <c r="HV218" s="166"/>
      <c r="HW218" s="166"/>
      <c r="HX218" s="166"/>
      <c r="HY218" s="166"/>
      <c r="HZ218" s="166"/>
      <c r="IA218" s="166"/>
      <c r="IB218" s="166"/>
      <c r="IC218" s="166"/>
      <c r="ID218" s="166"/>
      <c r="IE218" s="166"/>
      <c r="IF218" s="166"/>
      <c r="IG218" s="166"/>
      <c r="IH218" s="166"/>
      <c r="II218" s="166"/>
      <c r="IJ218" s="166"/>
      <c r="IK218" s="166"/>
      <c r="IL218" s="166"/>
      <c r="IM218" s="166"/>
      <c r="IN218" s="166"/>
      <c r="IO218" s="166"/>
      <c r="IP218" s="166"/>
      <c r="IQ218" s="166"/>
      <c r="IR218" s="166"/>
      <c r="IS218" s="166"/>
      <c r="IT218" s="166"/>
      <c r="IU218" s="166"/>
      <c r="IV218" s="166"/>
    </row>
    <row r="219" spans="1:256" hidden="1">
      <c r="A219" s="840"/>
      <c r="B219" s="843"/>
      <c r="C219" s="173" t="s">
        <v>1</v>
      </c>
      <c r="D219" s="174">
        <f t="shared" si="78"/>
        <v>0</v>
      </c>
      <c r="E219" s="175">
        <f t="shared" si="79"/>
        <v>0</v>
      </c>
      <c r="F219" s="175">
        <f t="shared" si="80"/>
        <v>0</v>
      </c>
      <c r="G219" s="175"/>
      <c r="H219" s="175"/>
      <c r="I219" s="175"/>
      <c r="J219" s="175"/>
      <c r="K219" s="175"/>
      <c r="L219" s="175"/>
      <c r="M219" s="184">
        <f t="shared" si="81"/>
        <v>0</v>
      </c>
      <c r="N219" s="175"/>
      <c r="O219" s="175"/>
      <c r="P219" s="175"/>
      <c r="Q219" s="176"/>
      <c r="R219" s="176"/>
      <c r="S219" s="176"/>
      <c r="T219" s="176"/>
      <c r="U219" s="17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DI219" s="166"/>
      <c r="DJ219" s="166"/>
      <c r="DK219" s="166"/>
      <c r="DL219" s="166"/>
      <c r="DM219" s="166"/>
      <c r="DN219" s="166"/>
      <c r="DO219" s="166"/>
      <c r="DP219" s="166"/>
      <c r="DQ219" s="166"/>
      <c r="DR219" s="166"/>
      <c r="DS219" s="166"/>
      <c r="DT219" s="166"/>
      <c r="DU219" s="166"/>
      <c r="DV219" s="166"/>
      <c r="DW219" s="166"/>
      <c r="DX219" s="166"/>
      <c r="DY219" s="166"/>
      <c r="DZ219" s="166"/>
      <c r="EA219" s="166"/>
      <c r="EB219" s="166"/>
      <c r="EC219" s="166"/>
      <c r="ED219" s="166"/>
      <c r="EE219" s="166"/>
      <c r="EF219" s="166"/>
      <c r="EG219" s="166"/>
      <c r="EH219" s="166"/>
      <c r="EI219" s="166"/>
      <c r="EJ219" s="166"/>
      <c r="EK219" s="166"/>
      <c r="EL219" s="166"/>
      <c r="EM219" s="166"/>
      <c r="EN219" s="166"/>
      <c r="EO219" s="166"/>
      <c r="EP219" s="166"/>
      <c r="EQ219" s="166"/>
      <c r="ER219" s="166"/>
      <c r="ES219" s="166"/>
      <c r="ET219" s="166"/>
      <c r="EU219" s="166"/>
      <c r="EV219" s="166"/>
      <c r="EW219" s="166"/>
      <c r="EX219" s="166"/>
      <c r="EY219" s="166"/>
      <c r="EZ219" s="166"/>
      <c r="FA219" s="166"/>
      <c r="FB219" s="166"/>
      <c r="FC219" s="166"/>
      <c r="FD219" s="166"/>
      <c r="FE219" s="166"/>
      <c r="FF219" s="166"/>
      <c r="FG219" s="166"/>
      <c r="FH219" s="166"/>
      <c r="FI219" s="166"/>
      <c r="FJ219" s="166"/>
      <c r="FK219" s="166"/>
      <c r="FL219" s="166"/>
      <c r="FM219" s="166"/>
      <c r="FN219" s="166"/>
      <c r="FO219" s="166"/>
      <c r="FP219" s="166"/>
      <c r="FQ219" s="166"/>
      <c r="FR219" s="166"/>
      <c r="FS219" s="166"/>
      <c r="FT219" s="166"/>
      <c r="FU219" s="166"/>
      <c r="FV219" s="166"/>
      <c r="FW219" s="166"/>
      <c r="FX219" s="166"/>
      <c r="FY219" s="166"/>
      <c r="FZ219" s="166"/>
      <c r="GA219" s="166"/>
      <c r="GB219" s="166"/>
      <c r="GC219" s="166"/>
      <c r="GD219" s="166"/>
      <c r="GE219" s="166"/>
      <c r="GF219" s="166"/>
      <c r="GG219" s="166"/>
      <c r="GH219" s="166"/>
      <c r="GI219" s="166"/>
      <c r="GJ219" s="166"/>
      <c r="GK219" s="166"/>
      <c r="GL219" s="166"/>
      <c r="GM219" s="166"/>
      <c r="GN219" s="166"/>
      <c r="GO219" s="166"/>
      <c r="GP219" s="166"/>
      <c r="GQ219" s="166"/>
      <c r="GR219" s="166"/>
      <c r="GS219" s="166"/>
      <c r="GT219" s="166"/>
      <c r="GU219" s="166"/>
      <c r="GV219" s="166"/>
      <c r="GW219" s="166"/>
      <c r="GX219" s="166"/>
      <c r="GY219" s="166"/>
      <c r="GZ219" s="166"/>
      <c r="HA219" s="166"/>
      <c r="HB219" s="166"/>
      <c r="HC219" s="166"/>
      <c r="HD219" s="166"/>
      <c r="HE219" s="166"/>
      <c r="HF219" s="166"/>
      <c r="HG219" s="166"/>
      <c r="HH219" s="166"/>
      <c r="HI219" s="166"/>
      <c r="HJ219" s="166"/>
      <c r="HK219" s="166"/>
      <c r="HL219" s="166"/>
      <c r="HM219" s="166"/>
      <c r="HN219" s="166"/>
      <c r="HO219" s="166"/>
      <c r="HP219" s="166"/>
      <c r="HQ219" s="166"/>
      <c r="HR219" s="166"/>
      <c r="HS219" s="166"/>
      <c r="HT219" s="166"/>
      <c r="HU219" s="166"/>
      <c r="HV219" s="166"/>
      <c r="HW219" s="166"/>
      <c r="HX219" s="166"/>
      <c r="HY219" s="166"/>
      <c r="HZ219" s="166"/>
      <c r="IA219" s="166"/>
      <c r="IB219" s="166"/>
      <c r="IC219" s="166"/>
      <c r="ID219" s="166"/>
      <c r="IE219" s="166"/>
      <c r="IF219" s="166"/>
      <c r="IG219" s="166"/>
      <c r="IH219" s="166"/>
      <c r="II219" s="166"/>
      <c r="IJ219" s="166"/>
      <c r="IK219" s="166"/>
      <c r="IL219" s="166"/>
      <c r="IM219" s="166"/>
      <c r="IN219" s="166"/>
      <c r="IO219" s="166"/>
      <c r="IP219" s="166"/>
      <c r="IQ219" s="166"/>
      <c r="IR219" s="166"/>
      <c r="IS219" s="166"/>
      <c r="IT219" s="166"/>
      <c r="IU219" s="166"/>
      <c r="IV219" s="166"/>
    </row>
    <row r="220" spans="1:256" hidden="1">
      <c r="A220" s="841"/>
      <c r="B220" s="844"/>
      <c r="C220" s="173" t="s">
        <v>2</v>
      </c>
      <c r="D220" s="174">
        <f>D218+D219</f>
        <v>1746155</v>
      </c>
      <c r="E220" s="175">
        <f t="shared" ref="E220:P220" si="93">E218+E219</f>
        <v>1635455</v>
      </c>
      <c r="F220" s="175">
        <f t="shared" si="93"/>
        <v>1635455</v>
      </c>
      <c r="G220" s="175">
        <f t="shared" si="93"/>
        <v>1428519</v>
      </c>
      <c r="H220" s="175">
        <f t="shared" si="93"/>
        <v>206936</v>
      </c>
      <c r="I220" s="175">
        <f t="shared" si="93"/>
        <v>0</v>
      </c>
      <c r="J220" s="175">
        <f t="shared" si="93"/>
        <v>0</v>
      </c>
      <c r="K220" s="175">
        <f t="shared" si="93"/>
        <v>0</v>
      </c>
      <c r="L220" s="175">
        <f t="shared" si="93"/>
        <v>0</v>
      </c>
      <c r="M220" s="175">
        <f t="shared" si="93"/>
        <v>110700</v>
      </c>
      <c r="N220" s="175">
        <f t="shared" si="93"/>
        <v>110700</v>
      </c>
      <c r="O220" s="175">
        <f t="shared" si="93"/>
        <v>0</v>
      </c>
      <c r="P220" s="175">
        <f t="shared" si="93"/>
        <v>0</v>
      </c>
      <c r="Q220" s="176"/>
      <c r="R220" s="176"/>
      <c r="S220" s="176"/>
      <c r="T220" s="176"/>
      <c r="U220" s="17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66"/>
      <c r="DR220" s="166"/>
      <c r="DS220" s="166"/>
      <c r="DT220" s="166"/>
      <c r="DU220" s="166"/>
      <c r="DV220" s="166"/>
      <c r="DW220" s="166"/>
      <c r="DX220" s="166"/>
      <c r="DY220" s="166"/>
      <c r="DZ220" s="166"/>
      <c r="EA220" s="166"/>
      <c r="EB220" s="166"/>
      <c r="EC220" s="166"/>
      <c r="ED220" s="166"/>
      <c r="EE220" s="166"/>
      <c r="EF220" s="166"/>
      <c r="EG220" s="166"/>
      <c r="EH220" s="166"/>
      <c r="EI220" s="166"/>
      <c r="EJ220" s="166"/>
      <c r="EK220" s="166"/>
      <c r="EL220" s="166"/>
      <c r="EM220" s="166"/>
      <c r="EN220" s="166"/>
      <c r="EO220" s="166"/>
      <c r="EP220" s="166"/>
      <c r="EQ220" s="166"/>
      <c r="ER220" s="166"/>
      <c r="ES220" s="166"/>
      <c r="ET220" s="166"/>
      <c r="EU220" s="166"/>
      <c r="EV220" s="166"/>
      <c r="EW220" s="166"/>
      <c r="EX220" s="166"/>
      <c r="EY220" s="166"/>
      <c r="EZ220" s="166"/>
      <c r="FA220" s="166"/>
      <c r="FB220" s="166"/>
      <c r="FC220" s="166"/>
      <c r="FD220" s="166"/>
      <c r="FE220" s="166"/>
      <c r="FF220" s="166"/>
      <c r="FG220" s="166"/>
      <c r="FH220" s="166"/>
      <c r="FI220" s="166"/>
      <c r="FJ220" s="166"/>
      <c r="FK220" s="166"/>
      <c r="FL220" s="166"/>
      <c r="FM220" s="166"/>
      <c r="FN220" s="166"/>
      <c r="FO220" s="166"/>
      <c r="FP220" s="166"/>
      <c r="FQ220" s="166"/>
      <c r="FR220" s="166"/>
      <c r="FS220" s="166"/>
      <c r="FT220" s="166"/>
      <c r="FU220" s="166"/>
      <c r="FV220" s="166"/>
      <c r="FW220" s="166"/>
      <c r="FX220" s="166"/>
      <c r="FY220" s="166"/>
      <c r="FZ220" s="166"/>
      <c r="GA220" s="166"/>
      <c r="GB220" s="166"/>
      <c r="GC220" s="166"/>
      <c r="GD220" s="166"/>
      <c r="GE220" s="166"/>
      <c r="GF220" s="166"/>
      <c r="GG220" s="166"/>
      <c r="GH220" s="166"/>
      <c r="GI220" s="166"/>
      <c r="GJ220" s="166"/>
      <c r="GK220" s="166"/>
      <c r="GL220" s="166"/>
      <c r="GM220" s="166"/>
      <c r="GN220" s="166"/>
      <c r="GO220" s="166"/>
      <c r="GP220" s="166"/>
      <c r="GQ220" s="166"/>
      <c r="GR220" s="166"/>
      <c r="GS220" s="166"/>
      <c r="GT220" s="166"/>
      <c r="GU220" s="166"/>
      <c r="GV220" s="166"/>
      <c r="GW220" s="166"/>
      <c r="GX220" s="166"/>
      <c r="GY220" s="166"/>
      <c r="GZ220" s="166"/>
      <c r="HA220" s="166"/>
      <c r="HB220" s="166"/>
      <c r="HC220" s="166"/>
      <c r="HD220" s="166"/>
      <c r="HE220" s="166"/>
      <c r="HF220" s="166"/>
      <c r="HG220" s="166"/>
      <c r="HH220" s="166"/>
      <c r="HI220" s="166"/>
      <c r="HJ220" s="166"/>
      <c r="HK220" s="166"/>
      <c r="HL220" s="166"/>
      <c r="HM220" s="166"/>
      <c r="HN220" s="166"/>
      <c r="HO220" s="166"/>
      <c r="HP220" s="166"/>
      <c r="HQ220" s="166"/>
      <c r="HR220" s="166"/>
      <c r="HS220" s="166"/>
      <c r="HT220" s="166"/>
      <c r="HU220" s="166"/>
      <c r="HV220" s="166"/>
      <c r="HW220" s="166"/>
      <c r="HX220" s="166"/>
      <c r="HY220" s="166"/>
      <c r="HZ220" s="166"/>
      <c r="IA220" s="166"/>
      <c r="IB220" s="166"/>
      <c r="IC220" s="166"/>
      <c r="ID220" s="166"/>
      <c r="IE220" s="166"/>
      <c r="IF220" s="166"/>
      <c r="IG220" s="166"/>
      <c r="IH220" s="166"/>
      <c r="II220" s="166"/>
      <c r="IJ220" s="166"/>
      <c r="IK220" s="166"/>
      <c r="IL220" s="166"/>
      <c r="IM220" s="166"/>
      <c r="IN220" s="166"/>
      <c r="IO220" s="166"/>
      <c r="IP220" s="166"/>
      <c r="IQ220" s="166"/>
      <c r="IR220" s="166"/>
      <c r="IS220" s="166"/>
      <c r="IT220" s="166"/>
      <c r="IU220" s="166"/>
      <c r="IV220" s="166"/>
    </row>
    <row r="221" spans="1:256">
      <c r="A221" s="839" t="s">
        <v>240</v>
      </c>
      <c r="B221" s="842" t="s">
        <v>95</v>
      </c>
      <c r="C221" s="182" t="s">
        <v>0</v>
      </c>
      <c r="D221" s="183">
        <f>E221+M221</f>
        <v>4660689</v>
      </c>
      <c r="E221" s="184">
        <f t="shared" si="79"/>
        <v>4550689</v>
      </c>
      <c r="F221" s="184">
        <f t="shared" si="80"/>
        <v>1249746</v>
      </c>
      <c r="G221" s="184">
        <v>164923</v>
      </c>
      <c r="H221" s="184">
        <v>1084823</v>
      </c>
      <c r="I221" s="184">
        <v>0</v>
      </c>
      <c r="J221" s="184">
        <v>100000</v>
      </c>
      <c r="K221" s="184">
        <v>3200943</v>
      </c>
      <c r="L221" s="184">
        <v>0</v>
      </c>
      <c r="M221" s="184">
        <f t="shared" si="81"/>
        <v>110000</v>
      </c>
      <c r="N221" s="184">
        <v>110000</v>
      </c>
      <c r="O221" s="184">
        <v>110000</v>
      </c>
      <c r="P221" s="184">
        <v>0</v>
      </c>
      <c r="Q221" s="185"/>
      <c r="R221" s="185"/>
      <c r="S221" s="185"/>
      <c r="T221" s="185"/>
      <c r="U221" s="185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  <c r="BU221" s="186"/>
      <c r="BV221" s="186"/>
      <c r="BW221" s="186"/>
      <c r="BX221" s="186"/>
      <c r="BY221" s="186"/>
      <c r="BZ221" s="186"/>
      <c r="CA221" s="186"/>
      <c r="CB221" s="186"/>
      <c r="CC221" s="186"/>
      <c r="CD221" s="186"/>
      <c r="CE221" s="186"/>
      <c r="CF221" s="186"/>
      <c r="CG221" s="186"/>
      <c r="CH221" s="186"/>
      <c r="CI221" s="186"/>
      <c r="CJ221" s="186"/>
      <c r="CK221" s="186"/>
      <c r="CL221" s="186"/>
      <c r="CM221" s="186"/>
      <c r="CN221" s="186"/>
      <c r="CO221" s="186"/>
      <c r="CP221" s="186"/>
      <c r="CQ221" s="186"/>
      <c r="CR221" s="186"/>
      <c r="CS221" s="186"/>
      <c r="CT221" s="186"/>
      <c r="CU221" s="186"/>
      <c r="CV221" s="186"/>
      <c r="CW221" s="186"/>
      <c r="CX221" s="186"/>
      <c r="CY221" s="186"/>
      <c r="CZ221" s="186"/>
      <c r="DA221" s="186"/>
      <c r="DB221" s="186"/>
      <c r="DC221" s="186"/>
      <c r="DD221" s="186"/>
      <c r="DE221" s="186"/>
      <c r="DF221" s="186"/>
      <c r="DG221" s="186"/>
      <c r="DH221" s="186"/>
      <c r="DI221" s="186"/>
      <c r="DJ221" s="186"/>
      <c r="DK221" s="186"/>
      <c r="DL221" s="186"/>
      <c r="DM221" s="186"/>
      <c r="DN221" s="186"/>
      <c r="DO221" s="186"/>
      <c r="DP221" s="186"/>
      <c r="DQ221" s="186"/>
      <c r="DR221" s="186"/>
      <c r="DS221" s="186"/>
      <c r="DT221" s="186"/>
      <c r="DU221" s="186"/>
      <c r="DV221" s="186"/>
      <c r="DW221" s="186"/>
      <c r="DX221" s="186"/>
      <c r="DY221" s="186"/>
      <c r="DZ221" s="186"/>
      <c r="EA221" s="186"/>
      <c r="EB221" s="186"/>
      <c r="EC221" s="186"/>
      <c r="ED221" s="186"/>
      <c r="EE221" s="186"/>
      <c r="EF221" s="186"/>
      <c r="EG221" s="186"/>
      <c r="EH221" s="186"/>
      <c r="EI221" s="186"/>
      <c r="EJ221" s="186"/>
      <c r="EK221" s="186"/>
      <c r="EL221" s="186"/>
      <c r="EM221" s="186"/>
      <c r="EN221" s="186"/>
      <c r="EO221" s="186"/>
      <c r="EP221" s="186"/>
      <c r="EQ221" s="186"/>
      <c r="ER221" s="186"/>
      <c r="ES221" s="186"/>
      <c r="ET221" s="186"/>
      <c r="EU221" s="186"/>
      <c r="EV221" s="186"/>
      <c r="EW221" s="186"/>
      <c r="EX221" s="186"/>
      <c r="EY221" s="186"/>
      <c r="EZ221" s="186"/>
      <c r="FA221" s="186"/>
      <c r="FB221" s="186"/>
      <c r="FC221" s="186"/>
      <c r="FD221" s="186"/>
      <c r="FE221" s="186"/>
      <c r="FF221" s="186"/>
      <c r="FG221" s="186"/>
      <c r="FH221" s="186"/>
      <c r="FI221" s="186"/>
      <c r="FJ221" s="186"/>
      <c r="FK221" s="186"/>
      <c r="FL221" s="186"/>
      <c r="FM221" s="186"/>
      <c r="FN221" s="186"/>
      <c r="FO221" s="186"/>
      <c r="FP221" s="186"/>
      <c r="FQ221" s="186"/>
      <c r="FR221" s="186"/>
      <c r="FS221" s="186"/>
      <c r="FT221" s="186"/>
      <c r="FU221" s="186"/>
      <c r="FV221" s="186"/>
      <c r="FW221" s="186"/>
      <c r="FX221" s="186"/>
      <c r="FY221" s="186"/>
      <c r="FZ221" s="186"/>
      <c r="GA221" s="186"/>
      <c r="GB221" s="186"/>
      <c r="GC221" s="186"/>
      <c r="GD221" s="186"/>
      <c r="GE221" s="186"/>
      <c r="GF221" s="186"/>
      <c r="GG221" s="186"/>
      <c r="GH221" s="186"/>
      <c r="GI221" s="186"/>
      <c r="GJ221" s="186"/>
      <c r="GK221" s="186"/>
      <c r="GL221" s="186"/>
      <c r="GM221" s="186"/>
      <c r="GN221" s="186"/>
      <c r="GO221" s="186"/>
      <c r="GP221" s="186"/>
      <c r="GQ221" s="186"/>
      <c r="GR221" s="186"/>
      <c r="GS221" s="186"/>
      <c r="GT221" s="186"/>
      <c r="GU221" s="186"/>
      <c r="GV221" s="186"/>
      <c r="GW221" s="186"/>
      <c r="GX221" s="186"/>
      <c r="GY221" s="186"/>
      <c r="GZ221" s="186"/>
      <c r="HA221" s="186"/>
      <c r="HB221" s="186"/>
      <c r="HC221" s="186"/>
      <c r="HD221" s="186"/>
      <c r="HE221" s="186"/>
      <c r="HF221" s="186"/>
      <c r="HG221" s="186"/>
      <c r="HH221" s="186"/>
      <c r="HI221" s="186"/>
      <c r="HJ221" s="186"/>
      <c r="HK221" s="186"/>
      <c r="HL221" s="186"/>
      <c r="HM221" s="186"/>
      <c r="HN221" s="186"/>
      <c r="HO221" s="186"/>
      <c r="HP221" s="186"/>
      <c r="HQ221" s="186"/>
      <c r="HR221" s="186"/>
      <c r="HS221" s="186"/>
      <c r="HT221" s="186"/>
      <c r="HU221" s="186"/>
      <c r="HV221" s="186"/>
      <c r="HW221" s="186"/>
      <c r="HX221" s="186"/>
      <c r="HY221" s="186"/>
      <c r="HZ221" s="186"/>
      <c r="IA221" s="186"/>
      <c r="IB221" s="186"/>
      <c r="IC221" s="186"/>
      <c r="ID221" s="186"/>
      <c r="IE221" s="186"/>
      <c r="IF221" s="186"/>
      <c r="IG221" s="186"/>
      <c r="IH221" s="186"/>
      <c r="II221" s="186"/>
      <c r="IJ221" s="186"/>
      <c r="IK221" s="186"/>
      <c r="IL221" s="186"/>
      <c r="IM221" s="186"/>
      <c r="IN221" s="186"/>
      <c r="IO221" s="186"/>
      <c r="IP221" s="186"/>
      <c r="IQ221" s="186"/>
      <c r="IR221" s="186"/>
      <c r="IS221" s="186"/>
      <c r="IT221" s="186"/>
      <c r="IU221" s="186"/>
      <c r="IV221" s="186"/>
    </row>
    <row r="222" spans="1:256">
      <c r="A222" s="840"/>
      <c r="B222" s="843"/>
      <c r="C222" s="182" t="s">
        <v>1</v>
      </c>
      <c r="D222" s="183">
        <f>E222+M222</f>
        <v>402358</v>
      </c>
      <c r="E222" s="184">
        <f t="shared" si="79"/>
        <v>402358</v>
      </c>
      <c r="F222" s="184">
        <f t="shared" si="80"/>
        <v>61428</v>
      </c>
      <c r="G222" s="184"/>
      <c r="H222" s="184">
        <v>61428</v>
      </c>
      <c r="I222" s="184">
        <v>340930</v>
      </c>
      <c r="J222" s="184"/>
      <c r="K222" s="184"/>
      <c r="L222" s="184"/>
      <c r="M222" s="184">
        <f t="shared" si="81"/>
        <v>0</v>
      </c>
      <c r="N222" s="184"/>
      <c r="O222" s="184"/>
      <c r="P222" s="184"/>
      <c r="Q222" s="185"/>
      <c r="R222" s="185"/>
      <c r="S222" s="185"/>
      <c r="T222" s="185"/>
      <c r="U222" s="185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6"/>
      <c r="CN222" s="186"/>
      <c r="CO222" s="186"/>
      <c r="CP222" s="186"/>
      <c r="CQ222" s="186"/>
      <c r="CR222" s="186"/>
      <c r="CS222" s="186"/>
      <c r="CT222" s="186"/>
      <c r="CU222" s="186"/>
      <c r="CV222" s="186"/>
      <c r="CW222" s="186"/>
      <c r="CX222" s="186"/>
      <c r="CY222" s="186"/>
      <c r="CZ222" s="186"/>
      <c r="DA222" s="186"/>
      <c r="DB222" s="186"/>
      <c r="DC222" s="186"/>
      <c r="DD222" s="186"/>
      <c r="DE222" s="186"/>
      <c r="DF222" s="186"/>
      <c r="DG222" s="186"/>
      <c r="DH222" s="186"/>
      <c r="DI222" s="186"/>
      <c r="DJ222" s="186"/>
      <c r="DK222" s="186"/>
      <c r="DL222" s="186"/>
      <c r="DM222" s="186"/>
      <c r="DN222" s="186"/>
      <c r="DO222" s="186"/>
      <c r="DP222" s="186"/>
      <c r="DQ222" s="186"/>
      <c r="DR222" s="186"/>
      <c r="DS222" s="186"/>
      <c r="DT222" s="186"/>
      <c r="DU222" s="186"/>
      <c r="DV222" s="186"/>
      <c r="DW222" s="186"/>
      <c r="DX222" s="186"/>
      <c r="DY222" s="186"/>
      <c r="DZ222" s="186"/>
      <c r="EA222" s="186"/>
      <c r="EB222" s="186"/>
      <c r="EC222" s="186"/>
      <c r="ED222" s="186"/>
      <c r="EE222" s="186"/>
      <c r="EF222" s="186"/>
      <c r="EG222" s="186"/>
      <c r="EH222" s="186"/>
      <c r="EI222" s="186"/>
      <c r="EJ222" s="186"/>
      <c r="EK222" s="186"/>
      <c r="EL222" s="186"/>
      <c r="EM222" s="186"/>
      <c r="EN222" s="186"/>
      <c r="EO222" s="186"/>
      <c r="EP222" s="186"/>
      <c r="EQ222" s="186"/>
      <c r="ER222" s="186"/>
      <c r="ES222" s="186"/>
      <c r="ET222" s="186"/>
      <c r="EU222" s="186"/>
      <c r="EV222" s="186"/>
      <c r="EW222" s="186"/>
      <c r="EX222" s="186"/>
      <c r="EY222" s="186"/>
      <c r="EZ222" s="186"/>
      <c r="FA222" s="186"/>
      <c r="FB222" s="186"/>
      <c r="FC222" s="186"/>
      <c r="FD222" s="186"/>
      <c r="FE222" s="186"/>
      <c r="FF222" s="186"/>
      <c r="FG222" s="186"/>
      <c r="FH222" s="186"/>
      <c r="FI222" s="186"/>
      <c r="FJ222" s="186"/>
      <c r="FK222" s="186"/>
      <c r="FL222" s="186"/>
      <c r="FM222" s="186"/>
      <c r="FN222" s="186"/>
      <c r="FO222" s="186"/>
      <c r="FP222" s="186"/>
      <c r="FQ222" s="186"/>
      <c r="FR222" s="186"/>
      <c r="FS222" s="186"/>
      <c r="FT222" s="186"/>
      <c r="FU222" s="186"/>
      <c r="FV222" s="186"/>
      <c r="FW222" s="186"/>
      <c r="FX222" s="186"/>
      <c r="FY222" s="186"/>
      <c r="FZ222" s="186"/>
      <c r="GA222" s="186"/>
      <c r="GB222" s="186"/>
      <c r="GC222" s="186"/>
      <c r="GD222" s="186"/>
      <c r="GE222" s="186"/>
      <c r="GF222" s="186"/>
      <c r="GG222" s="186"/>
      <c r="GH222" s="186"/>
      <c r="GI222" s="186"/>
      <c r="GJ222" s="186"/>
      <c r="GK222" s="186"/>
      <c r="GL222" s="186"/>
      <c r="GM222" s="186"/>
      <c r="GN222" s="186"/>
      <c r="GO222" s="186"/>
      <c r="GP222" s="186"/>
      <c r="GQ222" s="186"/>
      <c r="GR222" s="186"/>
      <c r="GS222" s="186"/>
      <c r="GT222" s="186"/>
      <c r="GU222" s="186"/>
      <c r="GV222" s="186"/>
      <c r="GW222" s="186"/>
      <c r="GX222" s="186"/>
      <c r="GY222" s="186"/>
      <c r="GZ222" s="186"/>
      <c r="HA222" s="186"/>
      <c r="HB222" s="186"/>
      <c r="HC222" s="186"/>
      <c r="HD222" s="186"/>
      <c r="HE222" s="186"/>
      <c r="HF222" s="186"/>
      <c r="HG222" s="186"/>
      <c r="HH222" s="186"/>
      <c r="HI222" s="186"/>
      <c r="HJ222" s="186"/>
      <c r="HK222" s="186"/>
      <c r="HL222" s="186"/>
      <c r="HM222" s="186"/>
      <c r="HN222" s="186"/>
      <c r="HO222" s="186"/>
      <c r="HP222" s="186"/>
      <c r="HQ222" s="186"/>
      <c r="HR222" s="186"/>
      <c r="HS222" s="186"/>
      <c r="HT222" s="186"/>
      <c r="HU222" s="186"/>
      <c r="HV222" s="186"/>
      <c r="HW222" s="186"/>
      <c r="HX222" s="186"/>
      <c r="HY222" s="186"/>
      <c r="HZ222" s="186"/>
      <c r="IA222" s="186"/>
      <c r="IB222" s="186"/>
      <c r="IC222" s="186"/>
      <c r="ID222" s="186"/>
      <c r="IE222" s="186"/>
      <c r="IF222" s="186"/>
      <c r="IG222" s="186"/>
      <c r="IH222" s="186"/>
      <c r="II222" s="186"/>
      <c r="IJ222" s="186"/>
      <c r="IK222" s="186"/>
      <c r="IL222" s="186"/>
      <c r="IM222" s="186"/>
      <c r="IN222" s="186"/>
      <c r="IO222" s="186"/>
      <c r="IP222" s="186"/>
      <c r="IQ222" s="186"/>
      <c r="IR222" s="186"/>
      <c r="IS222" s="186"/>
      <c r="IT222" s="186"/>
      <c r="IU222" s="186"/>
      <c r="IV222" s="186"/>
    </row>
    <row r="223" spans="1:256">
      <c r="A223" s="841"/>
      <c r="B223" s="844"/>
      <c r="C223" s="182" t="s">
        <v>2</v>
      </c>
      <c r="D223" s="183">
        <f>D221+D222</f>
        <v>5063047</v>
      </c>
      <c r="E223" s="184">
        <f t="shared" ref="E223:P223" si="94">E221+E222</f>
        <v>4953047</v>
      </c>
      <c r="F223" s="184">
        <f t="shared" si="94"/>
        <v>1311174</v>
      </c>
      <c r="G223" s="184">
        <f t="shared" si="94"/>
        <v>164923</v>
      </c>
      <c r="H223" s="184">
        <f t="shared" si="94"/>
        <v>1146251</v>
      </c>
      <c r="I223" s="184">
        <f t="shared" si="94"/>
        <v>340930</v>
      </c>
      <c r="J223" s="184">
        <f t="shared" si="94"/>
        <v>100000</v>
      </c>
      <c r="K223" s="184">
        <f t="shared" si="94"/>
        <v>3200943</v>
      </c>
      <c r="L223" s="184">
        <f t="shared" si="94"/>
        <v>0</v>
      </c>
      <c r="M223" s="184">
        <f t="shared" si="94"/>
        <v>110000</v>
      </c>
      <c r="N223" s="184">
        <f t="shared" si="94"/>
        <v>110000</v>
      </c>
      <c r="O223" s="184">
        <f t="shared" si="94"/>
        <v>110000</v>
      </c>
      <c r="P223" s="184">
        <f t="shared" si="94"/>
        <v>0</v>
      </c>
      <c r="Q223" s="185"/>
      <c r="R223" s="185"/>
      <c r="S223" s="185"/>
      <c r="T223" s="185"/>
      <c r="U223" s="185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  <c r="CO223" s="186"/>
      <c r="CP223" s="186"/>
      <c r="CQ223" s="186"/>
      <c r="CR223" s="186"/>
      <c r="CS223" s="186"/>
      <c r="CT223" s="186"/>
      <c r="CU223" s="186"/>
      <c r="CV223" s="186"/>
      <c r="CW223" s="186"/>
      <c r="CX223" s="186"/>
      <c r="CY223" s="186"/>
      <c r="CZ223" s="186"/>
      <c r="DA223" s="186"/>
      <c r="DB223" s="186"/>
      <c r="DC223" s="186"/>
      <c r="DD223" s="186"/>
      <c r="DE223" s="186"/>
      <c r="DF223" s="186"/>
      <c r="DG223" s="186"/>
      <c r="DH223" s="186"/>
      <c r="DI223" s="186"/>
      <c r="DJ223" s="186"/>
      <c r="DK223" s="186"/>
      <c r="DL223" s="186"/>
      <c r="DM223" s="186"/>
      <c r="DN223" s="186"/>
      <c r="DO223" s="186"/>
      <c r="DP223" s="186"/>
      <c r="DQ223" s="186"/>
      <c r="DR223" s="186"/>
      <c r="DS223" s="186"/>
      <c r="DT223" s="186"/>
      <c r="DU223" s="186"/>
      <c r="DV223" s="186"/>
      <c r="DW223" s="186"/>
      <c r="DX223" s="186"/>
      <c r="DY223" s="186"/>
      <c r="DZ223" s="186"/>
      <c r="EA223" s="186"/>
      <c r="EB223" s="186"/>
      <c r="EC223" s="186"/>
      <c r="ED223" s="186"/>
      <c r="EE223" s="186"/>
      <c r="EF223" s="186"/>
      <c r="EG223" s="186"/>
      <c r="EH223" s="186"/>
      <c r="EI223" s="186"/>
      <c r="EJ223" s="186"/>
      <c r="EK223" s="186"/>
      <c r="EL223" s="186"/>
      <c r="EM223" s="186"/>
      <c r="EN223" s="186"/>
      <c r="EO223" s="186"/>
      <c r="EP223" s="186"/>
      <c r="EQ223" s="186"/>
      <c r="ER223" s="186"/>
      <c r="ES223" s="186"/>
      <c r="ET223" s="186"/>
      <c r="EU223" s="186"/>
      <c r="EV223" s="186"/>
      <c r="EW223" s="186"/>
      <c r="EX223" s="186"/>
      <c r="EY223" s="186"/>
      <c r="EZ223" s="186"/>
      <c r="FA223" s="186"/>
      <c r="FB223" s="186"/>
      <c r="FC223" s="186"/>
      <c r="FD223" s="186"/>
      <c r="FE223" s="186"/>
      <c r="FF223" s="186"/>
      <c r="FG223" s="186"/>
      <c r="FH223" s="186"/>
      <c r="FI223" s="186"/>
      <c r="FJ223" s="186"/>
      <c r="FK223" s="186"/>
      <c r="FL223" s="186"/>
      <c r="FM223" s="186"/>
      <c r="FN223" s="186"/>
      <c r="FO223" s="186"/>
      <c r="FP223" s="186"/>
      <c r="FQ223" s="186"/>
      <c r="FR223" s="186"/>
      <c r="FS223" s="186"/>
      <c r="FT223" s="186"/>
      <c r="FU223" s="186"/>
      <c r="FV223" s="186"/>
      <c r="FW223" s="186"/>
      <c r="FX223" s="186"/>
      <c r="FY223" s="186"/>
      <c r="FZ223" s="186"/>
      <c r="GA223" s="186"/>
      <c r="GB223" s="186"/>
      <c r="GC223" s="186"/>
      <c r="GD223" s="186"/>
      <c r="GE223" s="186"/>
      <c r="GF223" s="186"/>
      <c r="GG223" s="186"/>
      <c r="GH223" s="186"/>
      <c r="GI223" s="186"/>
      <c r="GJ223" s="186"/>
      <c r="GK223" s="186"/>
      <c r="GL223" s="186"/>
      <c r="GM223" s="186"/>
      <c r="GN223" s="186"/>
      <c r="GO223" s="186"/>
      <c r="GP223" s="186"/>
      <c r="GQ223" s="186"/>
      <c r="GR223" s="186"/>
      <c r="GS223" s="186"/>
      <c r="GT223" s="186"/>
      <c r="GU223" s="186"/>
      <c r="GV223" s="186"/>
      <c r="GW223" s="186"/>
      <c r="GX223" s="186"/>
      <c r="GY223" s="186"/>
      <c r="GZ223" s="186"/>
      <c r="HA223" s="186"/>
      <c r="HB223" s="186"/>
      <c r="HC223" s="186"/>
      <c r="HD223" s="186"/>
      <c r="HE223" s="186"/>
      <c r="HF223" s="186"/>
      <c r="HG223" s="186"/>
      <c r="HH223" s="186"/>
      <c r="HI223" s="186"/>
      <c r="HJ223" s="186"/>
      <c r="HK223" s="186"/>
      <c r="HL223" s="186"/>
      <c r="HM223" s="186"/>
      <c r="HN223" s="186"/>
      <c r="HO223" s="186"/>
      <c r="HP223" s="186"/>
      <c r="HQ223" s="186"/>
      <c r="HR223" s="186"/>
      <c r="HS223" s="186"/>
      <c r="HT223" s="186"/>
      <c r="HU223" s="186"/>
      <c r="HV223" s="186"/>
      <c r="HW223" s="186"/>
      <c r="HX223" s="186"/>
      <c r="HY223" s="186"/>
      <c r="HZ223" s="186"/>
      <c r="IA223" s="186"/>
      <c r="IB223" s="186"/>
      <c r="IC223" s="186"/>
      <c r="ID223" s="186"/>
      <c r="IE223" s="186"/>
      <c r="IF223" s="186"/>
      <c r="IG223" s="186"/>
      <c r="IH223" s="186"/>
      <c r="II223" s="186"/>
      <c r="IJ223" s="186"/>
      <c r="IK223" s="186"/>
      <c r="IL223" s="186"/>
      <c r="IM223" s="186"/>
      <c r="IN223" s="186"/>
      <c r="IO223" s="186"/>
      <c r="IP223" s="186"/>
      <c r="IQ223" s="186"/>
      <c r="IR223" s="186"/>
      <c r="IS223" s="186"/>
      <c r="IT223" s="186"/>
      <c r="IU223" s="186"/>
      <c r="IV223" s="186"/>
    </row>
    <row r="224" spans="1:256" ht="15">
      <c r="A224" s="863" t="s">
        <v>61</v>
      </c>
      <c r="B224" s="854" t="s">
        <v>62</v>
      </c>
      <c r="C224" s="177" t="s">
        <v>0</v>
      </c>
      <c r="D224" s="193">
        <f>D227+D236+D239+D242+D245+D251+D248+D230+D233</f>
        <v>98289871</v>
      </c>
      <c r="E224" s="179">
        <f>E227+E236+E239+E242+E245+E251+E248+E230+E233</f>
        <v>25754680</v>
      </c>
      <c r="F224" s="179">
        <f t="shared" ref="F224:P225" si="95">F227+F236+F239+F242+F245+F251+F248+F230+F233</f>
        <v>21405093</v>
      </c>
      <c r="G224" s="179">
        <f t="shared" si="95"/>
        <v>18000</v>
      </c>
      <c r="H224" s="179">
        <f t="shared" si="95"/>
        <v>21387093</v>
      </c>
      <c r="I224" s="179">
        <f t="shared" si="95"/>
        <v>1811031</v>
      </c>
      <c r="J224" s="179">
        <f t="shared" si="95"/>
        <v>0</v>
      </c>
      <c r="K224" s="179">
        <f t="shared" si="95"/>
        <v>2538556</v>
      </c>
      <c r="L224" s="179">
        <f t="shared" si="95"/>
        <v>0</v>
      </c>
      <c r="M224" s="179">
        <f t="shared" si="95"/>
        <v>72535191</v>
      </c>
      <c r="N224" s="179">
        <f t="shared" si="95"/>
        <v>28535191</v>
      </c>
      <c r="O224" s="179">
        <f t="shared" si="95"/>
        <v>21153198</v>
      </c>
      <c r="P224" s="179">
        <f t="shared" si="95"/>
        <v>44000000</v>
      </c>
      <c r="Q224" s="191"/>
      <c r="R224" s="191"/>
      <c r="S224" s="191"/>
      <c r="T224" s="191"/>
      <c r="U224" s="191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U224" s="192"/>
      <c r="AV224" s="192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2"/>
      <c r="BV224" s="192"/>
      <c r="BW224" s="192"/>
      <c r="BX224" s="192"/>
      <c r="BY224" s="192"/>
      <c r="BZ224" s="192"/>
      <c r="CA224" s="192"/>
      <c r="CB224" s="192"/>
      <c r="CC224" s="192"/>
      <c r="CD224" s="192"/>
      <c r="CE224" s="192"/>
      <c r="CF224" s="192"/>
      <c r="CG224" s="192"/>
      <c r="CH224" s="192"/>
      <c r="CI224" s="192"/>
      <c r="CJ224" s="192"/>
      <c r="CK224" s="192"/>
      <c r="CL224" s="192"/>
      <c r="CM224" s="192"/>
      <c r="CN224" s="192"/>
      <c r="CO224" s="192"/>
      <c r="CP224" s="192"/>
      <c r="CQ224" s="192"/>
      <c r="CR224" s="192"/>
      <c r="CS224" s="192"/>
      <c r="CT224" s="192"/>
      <c r="CU224" s="192"/>
      <c r="CV224" s="192"/>
      <c r="CW224" s="192"/>
      <c r="CX224" s="192"/>
      <c r="CY224" s="192"/>
      <c r="CZ224" s="192"/>
      <c r="DA224" s="192"/>
      <c r="DB224" s="192"/>
      <c r="DC224" s="192"/>
      <c r="DD224" s="192"/>
      <c r="DE224" s="192"/>
      <c r="DF224" s="192"/>
      <c r="DG224" s="192"/>
      <c r="DH224" s="192"/>
      <c r="DI224" s="192"/>
      <c r="DJ224" s="192"/>
      <c r="DK224" s="192"/>
      <c r="DL224" s="192"/>
      <c r="DM224" s="192"/>
      <c r="DN224" s="192"/>
      <c r="DO224" s="192"/>
      <c r="DP224" s="192"/>
      <c r="DQ224" s="192"/>
      <c r="DR224" s="192"/>
      <c r="DS224" s="192"/>
      <c r="DT224" s="192"/>
      <c r="DU224" s="192"/>
      <c r="DV224" s="192"/>
      <c r="DW224" s="192"/>
      <c r="DX224" s="192"/>
      <c r="DY224" s="192"/>
      <c r="DZ224" s="192"/>
      <c r="EA224" s="192"/>
      <c r="EB224" s="192"/>
      <c r="EC224" s="192"/>
      <c r="ED224" s="192"/>
      <c r="EE224" s="192"/>
      <c r="EF224" s="192"/>
      <c r="EG224" s="192"/>
      <c r="EH224" s="192"/>
      <c r="EI224" s="192"/>
      <c r="EJ224" s="192"/>
      <c r="EK224" s="192"/>
      <c r="EL224" s="192"/>
      <c r="EM224" s="192"/>
      <c r="EN224" s="192"/>
      <c r="EO224" s="192"/>
      <c r="EP224" s="192"/>
      <c r="EQ224" s="192"/>
      <c r="ER224" s="192"/>
      <c r="ES224" s="192"/>
      <c r="ET224" s="192"/>
      <c r="EU224" s="192"/>
      <c r="EV224" s="192"/>
      <c r="EW224" s="192"/>
      <c r="EX224" s="192"/>
      <c r="EY224" s="192"/>
      <c r="EZ224" s="192"/>
      <c r="FA224" s="192"/>
      <c r="FB224" s="192"/>
      <c r="FC224" s="192"/>
      <c r="FD224" s="192"/>
      <c r="FE224" s="192"/>
      <c r="FF224" s="192"/>
      <c r="FG224" s="192"/>
      <c r="FH224" s="192"/>
      <c r="FI224" s="192"/>
      <c r="FJ224" s="192"/>
      <c r="FK224" s="192"/>
      <c r="FL224" s="192"/>
      <c r="FM224" s="192"/>
      <c r="FN224" s="192"/>
      <c r="FO224" s="192"/>
      <c r="FP224" s="192"/>
      <c r="FQ224" s="192"/>
      <c r="FR224" s="192"/>
      <c r="FS224" s="192"/>
      <c r="FT224" s="192"/>
      <c r="FU224" s="192"/>
      <c r="FV224" s="192"/>
      <c r="FW224" s="192"/>
      <c r="FX224" s="192"/>
      <c r="FY224" s="192"/>
      <c r="FZ224" s="192"/>
      <c r="GA224" s="192"/>
      <c r="GB224" s="192"/>
      <c r="GC224" s="192"/>
      <c r="GD224" s="192"/>
      <c r="GE224" s="192"/>
      <c r="GF224" s="192"/>
      <c r="GG224" s="192"/>
      <c r="GH224" s="192"/>
      <c r="GI224" s="192"/>
      <c r="GJ224" s="192"/>
      <c r="GK224" s="192"/>
      <c r="GL224" s="192"/>
      <c r="GM224" s="192"/>
      <c r="GN224" s="192"/>
      <c r="GO224" s="192"/>
      <c r="GP224" s="192"/>
      <c r="GQ224" s="192"/>
      <c r="GR224" s="192"/>
      <c r="GS224" s="192"/>
      <c r="GT224" s="192"/>
      <c r="GU224" s="192"/>
      <c r="GV224" s="192"/>
      <c r="GW224" s="192"/>
      <c r="GX224" s="192"/>
      <c r="GY224" s="192"/>
      <c r="GZ224" s="192"/>
      <c r="HA224" s="192"/>
      <c r="HB224" s="192"/>
      <c r="HC224" s="192"/>
      <c r="HD224" s="192"/>
      <c r="HE224" s="192"/>
      <c r="HF224" s="192"/>
      <c r="HG224" s="192"/>
      <c r="HH224" s="192"/>
      <c r="HI224" s="192"/>
      <c r="HJ224" s="192"/>
      <c r="HK224" s="192"/>
      <c r="HL224" s="192"/>
      <c r="HM224" s="192"/>
      <c r="HN224" s="192"/>
      <c r="HO224" s="192"/>
      <c r="HP224" s="192"/>
      <c r="HQ224" s="192"/>
      <c r="HR224" s="192"/>
      <c r="HS224" s="192"/>
      <c r="HT224" s="192"/>
      <c r="HU224" s="192"/>
      <c r="HV224" s="192"/>
      <c r="HW224" s="192"/>
      <c r="HX224" s="192"/>
      <c r="HY224" s="192"/>
      <c r="HZ224" s="192"/>
      <c r="IA224" s="192"/>
      <c r="IB224" s="192"/>
      <c r="IC224" s="192"/>
      <c r="ID224" s="192"/>
      <c r="IE224" s="192"/>
      <c r="IF224" s="192"/>
      <c r="IG224" s="192"/>
      <c r="IH224" s="192"/>
      <c r="II224" s="192"/>
      <c r="IJ224" s="192"/>
      <c r="IK224" s="192"/>
      <c r="IL224" s="192"/>
      <c r="IM224" s="192"/>
      <c r="IN224" s="192"/>
      <c r="IO224" s="192"/>
      <c r="IP224" s="192"/>
      <c r="IQ224" s="192"/>
      <c r="IR224" s="192"/>
      <c r="IS224" s="192"/>
      <c r="IT224" s="192"/>
      <c r="IU224" s="192"/>
      <c r="IV224" s="192"/>
    </row>
    <row r="225" spans="1:256" ht="15">
      <c r="A225" s="864"/>
      <c r="B225" s="855"/>
      <c r="C225" s="177" t="s">
        <v>1</v>
      </c>
      <c r="D225" s="193">
        <f>D228+D237+D240+D243+D246+D252+D249+D231+D234</f>
        <v>17224936</v>
      </c>
      <c r="E225" s="179">
        <f>E228+E237+E240+E243+E246+E252+E249+E231+E234</f>
        <v>7397470</v>
      </c>
      <c r="F225" s="179">
        <f t="shared" si="95"/>
        <v>0</v>
      </c>
      <c r="G225" s="179">
        <f t="shared" si="95"/>
        <v>0</v>
      </c>
      <c r="H225" s="179">
        <f t="shared" si="95"/>
        <v>0</v>
      </c>
      <c r="I225" s="179">
        <f t="shared" si="95"/>
        <v>0</v>
      </c>
      <c r="J225" s="179">
        <f t="shared" si="95"/>
        <v>0</v>
      </c>
      <c r="K225" s="179">
        <f t="shared" si="95"/>
        <v>7397470</v>
      </c>
      <c r="L225" s="179">
        <f t="shared" si="95"/>
        <v>0</v>
      </c>
      <c r="M225" s="179">
        <f t="shared" si="95"/>
        <v>9827466</v>
      </c>
      <c r="N225" s="179">
        <f t="shared" si="95"/>
        <v>9827466</v>
      </c>
      <c r="O225" s="179">
        <f t="shared" si="95"/>
        <v>9827466</v>
      </c>
      <c r="P225" s="179">
        <f t="shared" si="95"/>
        <v>0</v>
      </c>
      <c r="Q225" s="191"/>
      <c r="R225" s="191"/>
      <c r="S225" s="191"/>
      <c r="T225" s="191"/>
      <c r="U225" s="191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  <c r="EG225" s="192"/>
      <c r="EH225" s="192"/>
      <c r="EI225" s="192"/>
      <c r="EJ225" s="192"/>
      <c r="EK225" s="192"/>
      <c r="EL225" s="192"/>
      <c r="EM225" s="192"/>
      <c r="EN225" s="192"/>
      <c r="EO225" s="192"/>
      <c r="EP225" s="192"/>
      <c r="EQ225" s="192"/>
      <c r="ER225" s="192"/>
      <c r="ES225" s="192"/>
      <c r="ET225" s="192"/>
      <c r="EU225" s="192"/>
      <c r="EV225" s="192"/>
      <c r="EW225" s="192"/>
      <c r="EX225" s="192"/>
      <c r="EY225" s="192"/>
      <c r="EZ225" s="192"/>
      <c r="FA225" s="192"/>
      <c r="FB225" s="192"/>
      <c r="FC225" s="192"/>
      <c r="FD225" s="192"/>
      <c r="FE225" s="192"/>
      <c r="FF225" s="192"/>
      <c r="FG225" s="192"/>
      <c r="FH225" s="192"/>
      <c r="FI225" s="192"/>
      <c r="FJ225" s="192"/>
      <c r="FK225" s="192"/>
      <c r="FL225" s="192"/>
      <c r="FM225" s="192"/>
      <c r="FN225" s="192"/>
      <c r="FO225" s="192"/>
      <c r="FP225" s="192"/>
      <c r="FQ225" s="192"/>
      <c r="FR225" s="192"/>
      <c r="FS225" s="192"/>
      <c r="FT225" s="192"/>
      <c r="FU225" s="192"/>
      <c r="FV225" s="192"/>
      <c r="FW225" s="192"/>
      <c r="FX225" s="192"/>
      <c r="FY225" s="192"/>
      <c r="FZ225" s="192"/>
      <c r="GA225" s="192"/>
      <c r="GB225" s="192"/>
      <c r="GC225" s="192"/>
      <c r="GD225" s="192"/>
      <c r="GE225" s="192"/>
      <c r="GF225" s="192"/>
      <c r="GG225" s="192"/>
      <c r="GH225" s="192"/>
      <c r="GI225" s="192"/>
      <c r="GJ225" s="192"/>
      <c r="GK225" s="192"/>
      <c r="GL225" s="192"/>
      <c r="GM225" s="192"/>
      <c r="GN225" s="192"/>
      <c r="GO225" s="192"/>
      <c r="GP225" s="192"/>
      <c r="GQ225" s="192"/>
      <c r="GR225" s="192"/>
      <c r="GS225" s="192"/>
      <c r="GT225" s="192"/>
      <c r="GU225" s="192"/>
      <c r="GV225" s="192"/>
      <c r="GW225" s="192"/>
      <c r="GX225" s="192"/>
      <c r="GY225" s="192"/>
      <c r="GZ225" s="192"/>
      <c r="HA225" s="192"/>
      <c r="HB225" s="192"/>
      <c r="HC225" s="192"/>
      <c r="HD225" s="192"/>
      <c r="HE225" s="192"/>
      <c r="HF225" s="192"/>
      <c r="HG225" s="192"/>
      <c r="HH225" s="192"/>
      <c r="HI225" s="192"/>
      <c r="HJ225" s="192"/>
      <c r="HK225" s="192"/>
      <c r="HL225" s="192"/>
      <c r="HM225" s="192"/>
      <c r="HN225" s="192"/>
      <c r="HO225" s="192"/>
      <c r="HP225" s="192"/>
      <c r="HQ225" s="192"/>
      <c r="HR225" s="192"/>
      <c r="HS225" s="192"/>
      <c r="HT225" s="192"/>
      <c r="HU225" s="192"/>
      <c r="HV225" s="192"/>
      <c r="HW225" s="192"/>
      <c r="HX225" s="192"/>
      <c r="HY225" s="192"/>
      <c r="HZ225" s="192"/>
      <c r="IA225" s="192"/>
      <c r="IB225" s="192"/>
      <c r="IC225" s="192"/>
      <c r="ID225" s="192"/>
      <c r="IE225" s="192"/>
      <c r="IF225" s="192"/>
      <c r="IG225" s="192"/>
      <c r="IH225" s="192"/>
      <c r="II225" s="192"/>
      <c r="IJ225" s="192"/>
      <c r="IK225" s="192"/>
      <c r="IL225" s="192"/>
      <c r="IM225" s="192"/>
      <c r="IN225" s="192"/>
      <c r="IO225" s="192"/>
      <c r="IP225" s="192"/>
      <c r="IQ225" s="192"/>
      <c r="IR225" s="192"/>
      <c r="IS225" s="192"/>
      <c r="IT225" s="192"/>
      <c r="IU225" s="192"/>
      <c r="IV225" s="192"/>
    </row>
    <row r="226" spans="1:256" ht="15">
      <c r="A226" s="865"/>
      <c r="B226" s="856"/>
      <c r="C226" s="177" t="s">
        <v>2</v>
      </c>
      <c r="D226" s="193">
        <f>D224+D225</f>
        <v>115514807</v>
      </c>
      <c r="E226" s="179">
        <f t="shared" ref="E226:P226" si="96">E224+E225</f>
        <v>33152150</v>
      </c>
      <c r="F226" s="179">
        <f t="shared" si="96"/>
        <v>21405093</v>
      </c>
      <c r="G226" s="179">
        <f t="shared" si="96"/>
        <v>18000</v>
      </c>
      <c r="H226" s="179">
        <f t="shared" si="96"/>
        <v>21387093</v>
      </c>
      <c r="I226" s="179">
        <f t="shared" si="96"/>
        <v>1811031</v>
      </c>
      <c r="J226" s="179">
        <f t="shared" si="96"/>
        <v>0</v>
      </c>
      <c r="K226" s="179">
        <f t="shared" si="96"/>
        <v>9936026</v>
      </c>
      <c r="L226" s="179">
        <f t="shared" si="96"/>
        <v>0</v>
      </c>
      <c r="M226" s="179">
        <f t="shared" si="96"/>
        <v>82362657</v>
      </c>
      <c r="N226" s="179">
        <f t="shared" si="96"/>
        <v>38362657</v>
      </c>
      <c r="O226" s="179">
        <f t="shared" si="96"/>
        <v>30980664</v>
      </c>
      <c r="P226" s="179">
        <f t="shared" si="96"/>
        <v>44000000</v>
      </c>
      <c r="Q226" s="191"/>
      <c r="R226" s="191"/>
      <c r="S226" s="191"/>
      <c r="T226" s="191"/>
      <c r="U226" s="191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192"/>
      <c r="BN226" s="192"/>
      <c r="BO226" s="192"/>
      <c r="BP226" s="192"/>
      <c r="BQ226" s="192"/>
      <c r="BR226" s="192"/>
      <c r="BS226" s="192"/>
      <c r="BT226" s="192"/>
      <c r="BU226" s="192"/>
      <c r="BV226" s="192"/>
      <c r="BW226" s="192"/>
      <c r="BX226" s="192"/>
      <c r="BY226" s="192"/>
      <c r="BZ226" s="192"/>
      <c r="CA226" s="192"/>
      <c r="CB226" s="192"/>
      <c r="CC226" s="192"/>
      <c r="CD226" s="192"/>
      <c r="CE226" s="192"/>
      <c r="CF226" s="192"/>
      <c r="CG226" s="192"/>
      <c r="CH226" s="192"/>
      <c r="CI226" s="192"/>
      <c r="CJ226" s="192"/>
      <c r="CK226" s="192"/>
      <c r="CL226" s="192"/>
      <c r="CM226" s="192"/>
      <c r="CN226" s="192"/>
      <c r="CO226" s="192"/>
      <c r="CP226" s="192"/>
      <c r="CQ226" s="192"/>
      <c r="CR226" s="192"/>
      <c r="CS226" s="192"/>
      <c r="CT226" s="192"/>
      <c r="CU226" s="192"/>
      <c r="CV226" s="192"/>
      <c r="CW226" s="192"/>
      <c r="CX226" s="192"/>
      <c r="CY226" s="192"/>
      <c r="CZ226" s="192"/>
      <c r="DA226" s="192"/>
      <c r="DB226" s="192"/>
      <c r="DC226" s="192"/>
      <c r="DD226" s="192"/>
      <c r="DE226" s="192"/>
      <c r="DF226" s="192"/>
      <c r="DG226" s="192"/>
      <c r="DH226" s="192"/>
      <c r="DI226" s="192"/>
      <c r="DJ226" s="192"/>
      <c r="DK226" s="192"/>
      <c r="DL226" s="192"/>
      <c r="DM226" s="192"/>
      <c r="DN226" s="192"/>
      <c r="DO226" s="192"/>
      <c r="DP226" s="192"/>
      <c r="DQ226" s="192"/>
      <c r="DR226" s="192"/>
      <c r="DS226" s="192"/>
      <c r="DT226" s="192"/>
      <c r="DU226" s="192"/>
      <c r="DV226" s="192"/>
      <c r="DW226" s="192"/>
      <c r="DX226" s="192"/>
      <c r="DY226" s="192"/>
      <c r="DZ226" s="192"/>
      <c r="EA226" s="192"/>
      <c r="EB226" s="192"/>
      <c r="EC226" s="192"/>
      <c r="ED226" s="192"/>
      <c r="EE226" s="192"/>
      <c r="EF226" s="192"/>
      <c r="EG226" s="192"/>
      <c r="EH226" s="192"/>
      <c r="EI226" s="192"/>
      <c r="EJ226" s="192"/>
      <c r="EK226" s="192"/>
      <c r="EL226" s="192"/>
      <c r="EM226" s="192"/>
      <c r="EN226" s="192"/>
      <c r="EO226" s="192"/>
      <c r="EP226" s="192"/>
      <c r="EQ226" s="192"/>
      <c r="ER226" s="192"/>
      <c r="ES226" s="192"/>
      <c r="ET226" s="192"/>
      <c r="EU226" s="192"/>
      <c r="EV226" s="192"/>
      <c r="EW226" s="192"/>
      <c r="EX226" s="192"/>
      <c r="EY226" s="192"/>
      <c r="EZ226" s="192"/>
      <c r="FA226" s="192"/>
      <c r="FB226" s="192"/>
      <c r="FC226" s="192"/>
      <c r="FD226" s="192"/>
      <c r="FE226" s="192"/>
      <c r="FF226" s="192"/>
      <c r="FG226" s="192"/>
      <c r="FH226" s="192"/>
      <c r="FI226" s="192"/>
      <c r="FJ226" s="192"/>
      <c r="FK226" s="192"/>
      <c r="FL226" s="192"/>
      <c r="FM226" s="192"/>
      <c r="FN226" s="192"/>
      <c r="FO226" s="192"/>
      <c r="FP226" s="192"/>
      <c r="FQ226" s="192"/>
      <c r="FR226" s="192"/>
      <c r="FS226" s="192"/>
      <c r="FT226" s="192"/>
      <c r="FU226" s="192"/>
      <c r="FV226" s="192"/>
      <c r="FW226" s="192"/>
      <c r="FX226" s="192"/>
      <c r="FY226" s="192"/>
      <c r="FZ226" s="192"/>
      <c r="GA226" s="192"/>
      <c r="GB226" s="192"/>
      <c r="GC226" s="192"/>
      <c r="GD226" s="192"/>
      <c r="GE226" s="192"/>
      <c r="GF226" s="192"/>
      <c r="GG226" s="192"/>
      <c r="GH226" s="192"/>
      <c r="GI226" s="192"/>
      <c r="GJ226" s="192"/>
      <c r="GK226" s="192"/>
      <c r="GL226" s="192"/>
      <c r="GM226" s="192"/>
      <c r="GN226" s="192"/>
      <c r="GO226" s="192"/>
      <c r="GP226" s="192"/>
      <c r="GQ226" s="192"/>
      <c r="GR226" s="192"/>
      <c r="GS226" s="192"/>
      <c r="GT226" s="192"/>
      <c r="GU226" s="192"/>
      <c r="GV226" s="192"/>
      <c r="GW226" s="192"/>
      <c r="GX226" s="192"/>
      <c r="GY226" s="192"/>
      <c r="GZ226" s="192"/>
      <c r="HA226" s="192"/>
      <c r="HB226" s="192"/>
      <c r="HC226" s="192"/>
      <c r="HD226" s="192"/>
      <c r="HE226" s="192"/>
      <c r="HF226" s="192"/>
      <c r="HG226" s="192"/>
      <c r="HH226" s="192"/>
      <c r="HI226" s="192"/>
      <c r="HJ226" s="192"/>
      <c r="HK226" s="192"/>
      <c r="HL226" s="192"/>
      <c r="HM226" s="192"/>
      <c r="HN226" s="192"/>
      <c r="HO226" s="192"/>
      <c r="HP226" s="192"/>
      <c r="HQ226" s="192"/>
      <c r="HR226" s="192"/>
      <c r="HS226" s="192"/>
      <c r="HT226" s="192"/>
      <c r="HU226" s="192"/>
      <c r="HV226" s="192"/>
      <c r="HW226" s="192"/>
      <c r="HX226" s="192"/>
      <c r="HY226" s="192"/>
      <c r="HZ226" s="192"/>
      <c r="IA226" s="192"/>
      <c r="IB226" s="192"/>
      <c r="IC226" s="192"/>
      <c r="ID226" s="192"/>
      <c r="IE226" s="192"/>
      <c r="IF226" s="192"/>
      <c r="IG226" s="192"/>
      <c r="IH226" s="192"/>
      <c r="II226" s="192"/>
      <c r="IJ226" s="192"/>
      <c r="IK226" s="192"/>
      <c r="IL226" s="192"/>
      <c r="IM226" s="192"/>
      <c r="IN226" s="192"/>
      <c r="IO226" s="192"/>
      <c r="IP226" s="192"/>
      <c r="IQ226" s="192"/>
      <c r="IR226" s="192"/>
      <c r="IS226" s="192"/>
      <c r="IT226" s="192"/>
      <c r="IU226" s="192"/>
      <c r="IV226" s="192"/>
    </row>
    <row r="227" spans="1:256">
      <c r="A227" s="866">
        <v>85111</v>
      </c>
      <c r="B227" s="842" t="s">
        <v>241</v>
      </c>
      <c r="C227" s="182" t="s">
        <v>0</v>
      </c>
      <c r="D227" s="183">
        <f>E227+M227</f>
        <v>15866582</v>
      </c>
      <c r="E227" s="184">
        <f>F227+I227+J227+K227+L227</f>
        <v>41400</v>
      </c>
      <c r="F227" s="184">
        <f>G227+H227</f>
        <v>0</v>
      </c>
      <c r="G227" s="184">
        <v>0</v>
      </c>
      <c r="H227" s="184">
        <v>0</v>
      </c>
      <c r="I227" s="184">
        <v>0</v>
      </c>
      <c r="J227" s="184">
        <v>0</v>
      </c>
      <c r="K227" s="184">
        <f>6621342-11036533+4456591</f>
        <v>41400</v>
      </c>
      <c r="L227" s="184">
        <v>0</v>
      </c>
      <c r="M227" s="184">
        <f t="shared" ref="M227:M252" si="97">N227+P227</f>
        <v>15825182</v>
      </c>
      <c r="N227" s="184">
        <v>15825182</v>
      </c>
      <c r="O227" s="184">
        <f>6621342+1168474+3246717</f>
        <v>11036533</v>
      </c>
      <c r="P227" s="184">
        <v>0</v>
      </c>
      <c r="Q227" s="185"/>
      <c r="R227" s="185"/>
      <c r="S227" s="185"/>
      <c r="T227" s="185"/>
      <c r="U227" s="185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  <c r="BU227" s="186"/>
      <c r="BV227" s="186"/>
      <c r="BW227" s="186"/>
      <c r="BX227" s="186"/>
      <c r="BY227" s="186"/>
      <c r="BZ227" s="186"/>
      <c r="CA227" s="186"/>
      <c r="CB227" s="186"/>
      <c r="CC227" s="186"/>
      <c r="CD227" s="186"/>
      <c r="CE227" s="186"/>
      <c r="CF227" s="186"/>
      <c r="CG227" s="186"/>
      <c r="CH227" s="186"/>
      <c r="CI227" s="186"/>
      <c r="CJ227" s="186"/>
      <c r="CK227" s="186"/>
      <c r="CL227" s="186"/>
      <c r="CM227" s="186"/>
      <c r="CN227" s="186"/>
      <c r="CO227" s="186"/>
      <c r="CP227" s="186"/>
      <c r="CQ227" s="186"/>
      <c r="CR227" s="186"/>
      <c r="CS227" s="186"/>
      <c r="CT227" s="186"/>
      <c r="CU227" s="186"/>
      <c r="CV227" s="186"/>
      <c r="CW227" s="186"/>
      <c r="CX227" s="186"/>
      <c r="CY227" s="186"/>
      <c r="CZ227" s="186"/>
      <c r="DA227" s="186"/>
      <c r="DB227" s="186"/>
      <c r="DC227" s="186"/>
      <c r="DD227" s="186"/>
      <c r="DE227" s="186"/>
      <c r="DF227" s="186"/>
      <c r="DG227" s="186"/>
      <c r="DH227" s="186"/>
      <c r="DI227" s="186"/>
      <c r="DJ227" s="186"/>
      <c r="DK227" s="186"/>
      <c r="DL227" s="186"/>
      <c r="DM227" s="186"/>
      <c r="DN227" s="186"/>
      <c r="DO227" s="186"/>
      <c r="DP227" s="186"/>
      <c r="DQ227" s="186"/>
      <c r="DR227" s="186"/>
      <c r="DS227" s="186"/>
      <c r="DT227" s="186"/>
      <c r="DU227" s="186"/>
      <c r="DV227" s="186"/>
      <c r="DW227" s="186"/>
      <c r="DX227" s="186"/>
      <c r="DY227" s="186"/>
      <c r="DZ227" s="186"/>
      <c r="EA227" s="186"/>
      <c r="EB227" s="186"/>
      <c r="EC227" s="186"/>
      <c r="ED227" s="186"/>
      <c r="EE227" s="186"/>
      <c r="EF227" s="186"/>
      <c r="EG227" s="186"/>
      <c r="EH227" s="186"/>
      <c r="EI227" s="186"/>
      <c r="EJ227" s="186"/>
      <c r="EK227" s="186"/>
      <c r="EL227" s="186"/>
      <c r="EM227" s="186"/>
      <c r="EN227" s="186"/>
      <c r="EO227" s="186"/>
      <c r="EP227" s="186"/>
      <c r="EQ227" s="186"/>
      <c r="ER227" s="186"/>
      <c r="ES227" s="186"/>
      <c r="ET227" s="186"/>
      <c r="EU227" s="186"/>
      <c r="EV227" s="186"/>
      <c r="EW227" s="186"/>
      <c r="EX227" s="186"/>
      <c r="EY227" s="186"/>
      <c r="EZ227" s="186"/>
      <c r="FA227" s="186"/>
      <c r="FB227" s="186"/>
      <c r="FC227" s="186"/>
      <c r="FD227" s="186"/>
      <c r="FE227" s="186"/>
      <c r="FF227" s="186"/>
      <c r="FG227" s="186"/>
      <c r="FH227" s="186"/>
      <c r="FI227" s="186"/>
      <c r="FJ227" s="186"/>
      <c r="FK227" s="186"/>
      <c r="FL227" s="186"/>
      <c r="FM227" s="186"/>
      <c r="FN227" s="186"/>
      <c r="FO227" s="186"/>
      <c r="FP227" s="186"/>
      <c r="FQ227" s="186"/>
      <c r="FR227" s="186"/>
      <c r="FS227" s="186"/>
      <c r="FT227" s="186"/>
      <c r="FU227" s="186"/>
      <c r="FV227" s="186"/>
      <c r="FW227" s="186"/>
      <c r="FX227" s="186"/>
      <c r="FY227" s="186"/>
      <c r="FZ227" s="186"/>
      <c r="GA227" s="186"/>
      <c r="GB227" s="186"/>
      <c r="GC227" s="186"/>
      <c r="GD227" s="186"/>
      <c r="GE227" s="186"/>
      <c r="GF227" s="186"/>
      <c r="GG227" s="186"/>
      <c r="GH227" s="186"/>
      <c r="GI227" s="186"/>
      <c r="GJ227" s="186"/>
      <c r="GK227" s="186"/>
      <c r="GL227" s="186"/>
      <c r="GM227" s="186"/>
      <c r="GN227" s="186"/>
      <c r="GO227" s="186"/>
      <c r="GP227" s="186"/>
      <c r="GQ227" s="186"/>
      <c r="GR227" s="186"/>
      <c r="GS227" s="186"/>
      <c r="GT227" s="186"/>
      <c r="GU227" s="186"/>
      <c r="GV227" s="186"/>
      <c r="GW227" s="186"/>
      <c r="GX227" s="186"/>
      <c r="GY227" s="186"/>
      <c r="GZ227" s="186"/>
      <c r="HA227" s="186"/>
      <c r="HB227" s="186"/>
      <c r="HC227" s="186"/>
      <c r="HD227" s="186"/>
      <c r="HE227" s="186"/>
      <c r="HF227" s="186"/>
      <c r="HG227" s="186"/>
      <c r="HH227" s="186"/>
      <c r="HI227" s="186"/>
      <c r="HJ227" s="186"/>
      <c r="HK227" s="186"/>
      <c r="HL227" s="186"/>
      <c r="HM227" s="186"/>
      <c r="HN227" s="186"/>
      <c r="HO227" s="186"/>
      <c r="HP227" s="186"/>
      <c r="HQ227" s="186"/>
      <c r="HR227" s="186"/>
      <c r="HS227" s="186"/>
      <c r="HT227" s="186"/>
      <c r="HU227" s="186"/>
      <c r="HV227" s="186"/>
      <c r="HW227" s="186"/>
      <c r="HX227" s="186"/>
      <c r="HY227" s="186"/>
      <c r="HZ227" s="186"/>
      <c r="IA227" s="186"/>
      <c r="IB227" s="186"/>
      <c r="IC227" s="186"/>
      <c r="ID227" s="186"/>
      <c r="IE227" s="186"/>
      <c r="IF227" s="186"/>
      <c r="IG227" s="186"/>
      <c r="IH227" s="186"/>
      <c r="II227" s="186"/>
      <c r="IJ227" s="186"/>
      <c r="IK227" s="186"/>
      <c r="IL227" s="186"/>
      <c r="IM227" s="186"/>
      <c r="IN227" s="186"/>
      <c r="IO227" s="186"/>
      <c r="IP227" s="186"/>
      <c r="IQ227" s="186"/>
      <c r="IR227" s="186"/>
      <c r="IS227" s="186"/>
      <c r="IT227" s="186"/>
      <c r="IU227" s="186"/>
      <c r="IV227" s="186"/>
    </row>
    <row r="228" spans="1:256">
      <c r="A228" s="867"/>
      <c r="B228" s="843"/>
      <c r="C228" s="182" t="s">
        <v>1</v>
      </c>
      <c r="D228" s="183">
        <f>E228+M228</f>
        <v>-727073</v>
      </c>
      <c r="E228" s="184">
        <f>F228+I228+J228+K228+L228</f>
        <v>0</v>
      </c>
      <c r="F228" s="184">
        <f>G228+H228</f>
        <v>0</v>
      </c>
      <c r="G228" s="184"/>
      <c r="H228" s="184"/>
      <c r="I228" s="184"/>
      <c r="J228" s="184"/>
      <c r="K228" s="184"/>
      <c r="L228" s="184"/>
      <c r="M228" s="184">
        <f t="shared" si="97"/>
        <v>-727073</v>
      </c>
      <c r="N228" s="184">
        <v>-727073</v>
      </c>
      <c r="O228" s="184">
        <v>-727073</v>
      </c>
      <c r="P228" s="184"/>
      <c r="Q228" s="185"/>
      <c r="R228" s="185"/>
      <c r="S228" s="185"/>
      <c r="T228" s="185"/>
      <c r="U228" s="185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6"/>
      <c r="BS228" s="186"/>
      <c r="BT228" s="186"/>
      <c r="BU228" s="186"/>
      <c r="BV228" s="186"/>
      <c r="BW228" s="186"/>
      <c r="BX228" s="186"/>
      <c r="BY228" s="186"/>
      <c r="BZ228" s="186"/>
      <c r="CA228" s="186"/>
      <c r="CB228" s="186"/>
      <c r="CC228" s="186"/>
      <c r="CD228" s="186"/>
      <c r="CE228" s="186"/>
      <c r="CF228" s="186"/>
      <c r="CG228" s="186"/>
      <c r="CH228" s="186"/>
      <c r="CI228" s="186"/>
      <c r="CJ228" s="186"/>
      <c r="CK228" s="186"/>
      <c r="CL228" s="186"/>
      <c r="CM228" s="186"/>
      <c r="CN228" s="186"/>
      <c r="CO228" s="186"/>
      <c r="CP228" s="186"/>
      <c r="CQ228" s="186"/>
      <c r="CR228" s="186"/>
      <c r="CS228" s="186"/>
      <c r="CT228" s="186"/>
      <c r="CU228" s="186"/>
      <c r="CV228" s="186"/>
      <c r="CW228" s="186"/>
      <c r="CX228" s="186"/>
      <c r="CY228" s="186"/>
      <c r="CZ228" s="186"/>
      <c r="DA228" s="186"/>
      <c r="DB228" s="186"/>
      <c r="DC228" s="186"/>
      <c r="DD228" s="186"/>
      <c r="DE228" s="186"/>
      <c r="DF228" s="186"/>
      <c r="DG228" s="186"/>
      <c r="DH228" s="186"/>
      <c r="DI228" s="186"/>
      <c r="DJ228" s="186"/>
      <c r="DK228" s="186"/>
      <c r="DL228" s="186"/>
      <c r="DM228" s="186"/>
      <c r="DN228" s="186"/>
      <c r="DO228" s="186"/>
      <c r="DP228" s="186"/>
      <c r="DQ228" s="186"/>
      <c r="DR228" s="186"/>
      <c r="DS228" s="186"/>
      <c r="DT228" s="186"/>
      <c r="DU228" s="186"/>
      <c r="DV228" s="186"/>
      <c r="DW228" s="186"/>
      <c r="DX228" s="186"/>
      <c r="DY228" s="186"/>
      <c r="DZ228" s="186"/>
      <c r="EA228" s="186"/>
      <c r="EB228" s="186"/>
      <c r="EC228" s="186"/>
      <c r="ED228" s="186"/>
      <c r="EE228" s="186"/>
      <c r="EF228" s="186"/>
      <c r="EG228" s="186"/>
      <c r="EH228" s="186"/>
      <c r="EI228" s="186"/>
      <c r="EJ228" s="186"/>
      <c r="EK228" s="186"/>
      <c r="EL228" s="186"/>
      <c r="EM228" s="186"/>
      <c r="EN228" s="186"/>
      <c r="EO228" s="186"/>
      <c r="EP228" s="186"/>
      <c r="EQ228" s="186"/>
      <c r="ER228" s="186"/>
      <c r="ES228" s="186"/>
      <c r="ET228" s="186"/>
      <c r="EU228" s="186"/>
      <c r="EV228" s="186"/>
      <c r="EW228" s="186"/>
      <c r="EX228" s="186"/>
      <c r="EY228" s="186"/>
      <c r="EZ228" s="186"/>
      <c r="FA228" s="186"/>
      <c r="FB228" s="186"/>
      <c r="FC228" s="186"/>
      <c r="FD228" s="186"/>
      <c r="FE228" s="186"/>
      <c r="FF228" s="186"/>
      <c r="FG228" s="186"/>
      <c r="FH228" s="186"/>
      <c r="FI228" s="186"/>
      <c r="FJ228" s="186"/>
      <c r="FK228" s="186"/>
      <c r="FL228" s="186"/>
      <c r="FM228" s="186"/>
      <c r="FN228" s="186"/>
      <c r="FO228" s="186"/>
      <c r="FP228" s="186"/>
      <c r="FQ228" s="186"/>
      <c r="FR228" s="186"/>
      <c r="FS228" s="186"/>
      <c r="FT228" s="186"/>
      <c r="FU228" s="186"/>
      <c r="FV228" s="186"/>
      <c r="FW228" s="186"/>
      <c r="FX228" s="186"/>
      <c r="FY228" s="186"/>
      <c r="FZ228" s="186"/>
      <c r="GA228" s="186"/>
      <c r="GB228" s="186"/>
      <c r="GC228" s="186"/>
      <c r="GD228" s="186"/>
      <c r="GE228" s="186"/>
      <c r="GF228" s="186"/>
      <c r="GG228" s="186"/>
      <c r="GH228" s="186"/>
      <c r="GI228" s="186"/>
      <c r="GJ228" s="186"/>
      <c r="GK228" s="186"/>
      <c r="GL228" s="186"/>
      <c r="GM228" s="186"/>
      <c r="GN228" s="186"/>
      <c r="GO228" s="186"/>
      <c r="GP228" s="186"/>
      <c r="GQ228" s="186"/>
      <c r="GR228" s="186"/>
      <c r="GS228" s="186"/>
      <c r="GT228" s="186"/>
      <c r="GU228" s="186"/>
      <c r="GV228" s="186"/>
      <c r="GW228" s="186"/>
      <c r="GX228" s="186"/>
      <c r="GY228" s="186"/>
      <c r="GZ228" s="186"/>
      <c r="HA228" s="186"/>
      <c r="HB228" s="186"/>
      <c r="HC228" s="186"/>
      <c r="HD228" s="186"/>
      <c r="HE228" s="186"/>
      <c r="HF228" s="186"/>
      <c r="HG228" s="186"/>
      <c r="HH228" s="186"/>
      <c r="HI228" s="186"/>
      <c r="HJ228" s="186"/>
      <c r="HK228" s="186"/>
      <c r="HL228" s="186"/>
      <c r="HM228" s="186"/>
      <c r="HN228" s="186"/>
      <c r="HO228" s="186"/>
      <c r="HP228" s="186"/>
      <c r="HQ228" s="186"/>
      <c r="HR228" s="186"/>
      <c r="HS228" s="186"/>
      <c r="HT228" s="186"/>
      <c r="HU228" s="186"/>
      <c r="HV228" s="186"/>
      <c r="HW228" s="186"/>
      <c r="HX228" s="186"/>
      <c r="HY228" s="186"/>
      <c r="HZ228" s="186"/>
      <c r="IA228" s="186"/>
      <c r="IB228" s="186"/>
      <c r="IC228" s="186"/>
      <c r="ID228" s="186"/>
      <c r="IE228" s="186"/>
      <c r="IF228" s="186"/>
      <c r="IG228" s="186"/>
      <c r="IH228" s="186"/>
      <c r="II228" s="186"/>
      <c r="IJ228" s="186"/>
      <c r="IK228" s="186"/>
      <c r="IL228" s="186"/>
      <c r="IM228" s="186"/>
      <c r="IN228" s="186"/>
      <c r="IO228" s="186"/>
      <c r="IP228" s="186"/>
      <c r="IQ228" s="186"/>
      <c r="IR228" s="186"/>
      <c r="IS228" s="186"/>
      <c r="IT228" s="186"/>
      <c r="IU228" s="186"/>
      <c r="IV228" s="186"/>
    </row>
    <row r="229" spans="1:256">
      <c r="A229" s="868"/>
      <c r="B229" s="844"/>
      <c r="C229" s="182" t="s">
        <v>2</v>
      </c>
      <c r="D229" s="183">
        <f>D227+D228</f>
        <v>15139509</v>
      </c>
      <c r="E229" s="184">
        <f t="shared" ref="E229:P229" si="98">E227+E228</f>
        <v>41400</v>
      </c>
      <c r="F229" s="184">
        <f t="shared" si="98"/>
        <v>0</v>
      </c>
      <c r="G229" s="184">
        <f t="shared" si="98"/>
        <v>0</v>
      </c>
      <c r="H229" s="184">
        <f t="shared" si="98"/>
        <v>0</v>
      </c>
      <c r="I229" s="184">
        <f t="shared" si="98"/>
        <v>0</v>
      </c>
      <c r="J229" s="184">
        <f t="shared" si="98"/>
        <v>0</v>
      </c>
      <c r="K229" s="184">
        <f t="shared" si="98"/>
        <v>41400</v>
      </c>
      <c r="L229" s="184">
        <f t="shared" si="98"/>
        <v>0</v>
      </c>
      <c r="M229" s="184">
        <f t="shared" si="98"/>
        <v>15098109</v>
      </c>
      <c r="N229" s="184">
        <f t="shared" si="98"/>
        <v>15098109</v>
      </c>
      <c r="O229" s="184">
        <f t="shared" si="98"/>
        <v>10309460</v>
      </c>
      <c r="P229" s="184">
        <f t="shared" si="98"/>
        <v>0</v>
      </c>
      <c r="Q229" s="185"/>
      <c r="R229" s="185"/>
      <c r="S229" s="185"/>
      <c r="T229" s="185"/>
      <c r="U229" s="185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6"/>
      <c r="BQ229" s="186"/>
      <c r="BR229" s="186"/>
      <c r="BS229" s="186"/>
      <c r="BT229" s="186"/>
      <c r="BU229" s="186"/>
      <c r="BV229" s="186"/>
      <c r="BW229" s="186"/>
      <c r="BX229" s="186"/>
      <c r="BY229" s="186"/>
      <c r="BZ229" s="186"/>
      <c r="CA229" s="186"/>
      <c r="CB229" s="186"/>
      <c r="CC229" s="186"/>
      <c r="CD229" s="186"/>
      <c r="CE229" s="186"/>
      <c r="CF229" s="186"/>
      <c r="CG229" s="186"/>
      <c r="CH229" s="186"/>
      <c r="CI229" s="186"/>
      <c r="CJ229" s="186"/>
      <c r="CK229" s="186"/>
      <c r="CL229" s="186"/>
      <c r="CM229" s="186"/>
      <c r="CN229" s="186"/>
      <c r="CO229" s="186"/>
      <c r="CP229" s="186"/>
      <c r="CQ229" s="186"/>
      <c r="CR229" s="186"/>
      <c r="CS229" s="186"/>
      <c r="CT229" s="186"/>
      <c r="CU229" s="186"/>
      <c r="CV229" s="186"/>
      <c r="CW229" s="186"/>
      <c r="CX229" s="186"/>
      <c r="CY229" s="186"/>
      <c r="CZ229" s="186"/>
      <c r="DA229" s="186"/>
      <c r="DB229" s="186"/>
      <c r="DC229" s="186"/>
      <c r="DD229" s="186"/>
      <c r="DE229" s="186"/>
      <c r="DF229" s="186"/>
      <c r="DG229" s="186"/>
      <c r="DH229" s="186"/>
      <c r="DI229" s="186"/>
      <c r="DJ229" s="186"/>
      <c r="DK229" s="186"/>
      <c r="DL229" s="186"/>
      <c r="DM229" s="186"/>
      <c r="DN229" s="186"/>
      <c r="DO229" s="186"/>
      <c r="DP229" s="186"/>
      <c r="DQ229" s="186"/>
      <c r="DR229" s="186"/>
      <c r="DS229" s="186"/>
      <c r="DT229" s="186"/>
      <c r="DU229" s="186"/>
      <c r="DV229" s="186"/>
      <c r="DW229" s="186"/>
      <c r="DX229" s="186"/>
      <c r="DY229" s="186"/>
      <c r="DZ229" s="186"/>
      <c r="EA229" s="186"/>
      <c r="EB229" s="186"/>
      <c r="EC229" s="186"/>
      <c r="ED229" s="186"/>
      <c r="EE229" s="186"/>
      <c r="EF229" s="186"/>
      <c r="EG229" s="186"/>
      <c r="EH229" s="186"/>
      <c r="EI229" s="186"/>
      <c r="EJ229" s="186"/>
      <c r="EK229" s="186"/>
      <c r="EL229" s="186"/>
      <c r="EM229" s="186"/>
      <c r="EN229" s="186"/>
      <c r="EO229" s="186"/>
      <c r="EP229" s="186"/>
      <c r="EQ229" s="186"/>
      <c r="ER229" s="186"/>
      <c r="ES229" s="186"/>
      <c r="ET229" s="186"/>
      <c r="EU229" s="186"/>
      <c r="EV229" s="186"/>
      <c r="EW229" s="186"/>
      <c r="EX229" s="186"/>
      <c r="EY229" s="186"/>
      <c r="EZ229" s="186"/>
      <c r="FA229" s="186"/>
      <c r="FB229" s="186"/>
      <c r="FC229" s="186"/>
      <c r="FD229" s="186"/>
      <c r="FE229" s="186"/>
      <c r="FF229" s="186"/>
      <c r="FG229" s="186"/>
      <c r="FH229" s="186"/>
      <c r="FI229" s="186"/>
      <c r="FJ229" s="186"/>
      <c r="FK229" s="186"/>
      <c r="FL229" s="186"/>
      <c r="FM229" s="186"/>
      <c r="FN229" s="186"/>
      <c r="FO229" s="186"/>
      <c r="FP229" s="186"/>
      <c r="FQ229" s="186"/>
      <c r="FR229" s="186"/>
      <c r="FS229" s="186"/>
      <c r="FT229" s="186"/>
      <c r="FU229" s="186"/>
      <c r="FV229" s="186"/>
      <c r="FW229" s="186"/>
      <c r="FX229" s="186"/>
      <c r="FY229" s="186"/>
      <c r="FZ229" s="186"/>
      <c r="GA229" s="186"/>
      <c r="GB229" s="186"/>
      <c r="GC229" s="186"/>
      <c r="GD229" s="186"/>
      <c r="GE229" s="186"/>
      <c r="GF229" s="186"/>
      <c r="GG229" s="186"/>
      <c r="GH229" s="186"/>
      <c r="GI229" s="186"/>
      <c r="GJ229" s="186"/>
      <c r="GK229" s="186"/>
      <c r="GL229" s="186"/>
      <c r="GM229" s="186"/>
      <c r="GN229" s="186"/>
      <c r="GO229" s="186"/>
      <c r="GP229" s="186"/>
      <c r="GQ229" s="186"/>
      <c r="GR229" s="186"/>
      <c r="GS229" s="186"/>
      <c r="GT229" s="186"/>
      <c r="GU229" s="186"/>
      <c r="GV229" s="186"/>
      <c r="GW229" s="186"/>
      <c r="GX229" s="186"/>
      <c r="GY229" s="186"/>
      <c r="GZ229" s="186"/>
      <c r="HA229" s="186"/>
      <c r="HB229" s="186"/>
      <c r="HC229" s="186"/>
      <c r="HD229" s="186"/>
      <c r="HE229" s="186"/>
      <c r="HF229" s="186"/>
      <c r="HG229" s="186"/>
      <c r="HH229" s="186"/>
      <c r="HI229" s="186"/>
      <c r="HJ229" s="186"/>
      <c r="HK229" s="186"/>
      <c r="HL229" s="186"/>
      <c r="HM229" s="186"/>
      <c r="HN229" s="186"/>
      <c r="HO229" s="186"/>
      <c r="HP229" s="186"/>
      <c r="HQ229" s="186"/>
      <c r="HR229" s="186"/>
      <c r="HS229" s="186"/>
      <c r="HT229" s="186"/>
      <c r="HU229" s="186"/>
      <c r="HV229" s="186"/>
      <c r="HW229" s="186"/>
      <c r="HX229" s="186"/>
      <c r="HY229" s="186"/>
      <c r="HZ229" s="186"/>
      <c r="IA229" s="186"/>
      <c r="IB229" s="186"/>
      <c r="IC229" s="186"/>
      <c r="ID229" s="186"/>
      <c r="IE229" s="186"/>
      <c r="IF229" s="186"/>
      <c r="IG229" s="186"/>
      <c r="IH229" s="186"/>
      <c r="II229" s="186"/>
      <c r="IJ229" s="186"/>
      <c r="IK229" s="186"/>
      <c r="IL229" s="186"/>
      <c r="IM229" s="186"/>
      <c r="IN229" s="186"/>
      <c r="IO229" s="186"/>
      <c r="IP229" s="186"/>
      <c r="IQ229" s="186"/>
      <c r="IR229" s="186"/>
      <c r="IS229" s="186"/>
      <c r="IT229" s="186"/>
      <c r="IU229" s="186"/>
      <c r="IV229" s="186"/>
    </row>
    <row r="230" spans="1:256" hidden="1">
      <c r="A230" s="866">
        <v>85120</v>
      </c>
      <c r="B230" s="842" t="s">
        <v>242</v>
      </c>
      <c r="C230" s="182" t="s">
        <v>0</v>
      </c>
      <c r="D230" s="183">
        <f>E230+M230</f>
        <v>2000942</v>
      </c>
      <c r="E230" s="184">
        <f>F230+I230+J230+K230+L230</f>
        <v>1085398</v>
      </c>
      <c r="F230" s="184">
        <f>G230+H230</f>
        <v>1085398</v>
      </c>
      <c r="G230" s="184">
        <v>0</v>
      </c>
      <c r="H230" s="184">
        <v>1085398</v>
      </c>
      <c r="I230" s="184">
        <v>0</v>
      </c>
      <c r="J230" s="184">
        <v>0</v>
      </c>
      <c r="K230" s="184">
        <v>0</v>
      </c>
      <c r="L230" s="184">
        <v>0</v>
      </c>
      <c r="M230" s="184">
        <f t="shared" si="97"/>
        <v>915544</v>
      </c>
      <c r="N230" s="184">
        <v>915544</v>
      </c>
      <c r="O230" s="184">
        <v>0</v>
      </c>
      <c r="P230" s="184">
        <v>0</v>
      </c>
      <c r="Q230" s="185"/>
      <c r="R230" s="185"/>
      <c r="S230" s="185"/>
      <c r="T230" s="185"/>
      <c r="U230" s="185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6"/>
      <c r="BW230" s="186"/>
      <c r="BX230" s="186"/>
      <c r="BY230" s="186"/>
      <c r="BZ230" s="186"/>
      <c r="CA230" s="186"/>
      <c r="CB230" s="186"/>
      <c r="CC230" s="186"/>
      <c r="CD230" s="186"/>
      <c r="CE230" s="186"/>
      <c r="CF230" s="186"/>
      <c r="CG230" s="186"/>
      <c r="CH230" s="186"/>
      <c r="CI230" s="186"/>
      <c r="CJ230" s="186"/>
      <c r="CK230" s="186"/>
      <c r="CL230" s="186"/>
      <c r="CM230" s="186"/>
      <c r="CN230" s="186"/>
      <c r="CO230" s="186"/>
      <c r="CP230" s="186"/>
      <c r="CQ230" s="186"/>
      <c r="CR230" s="186"/>
      <c r="CS230" s="186"/>
      <c r="CT230" s="186"/>
      <c r="CU230" s="186"/>
      <c r="CV230" s="186"/>
      <c r="CW230" s="186"/>
      <c r="CX230" s="186"/>
      <c r="CY230" s="186"/>
      <c r="CZ230" s="186"/>
      <c r="DA230" s="186"/>
      <c r="DB230" s="186"/>
      <c r="DC230" s="186"/>
      <c r="DD230" s="186"/>
      <c r="DE230" s="186"/>
      <c r="DF230" s="186"/>
      <c r="DG230" s="186"/>
      <c r="DH230" s="186"/>
      <c r="DI230" s="186"/>
      <c r="DJ230" s="186"/>
      <c r="DK230" s="186"/>
      <c r="DL230" s="186"/>
      <c r="DM230" s="186"/>
      <c r="DN230" s="186"/>
      <c r="DO230" s="186"/>
      <c r="DP230" s="186"/>
      <c r="DQ230" s="186"/>
      <c r="DR230" s="186"/>
      <c r="DS230" s="186"/>
      <c r="DT230" s="186"/>
      <c r="DU230" s="186"/>
      <c r="DV230" s="186"/>
      <c r="DW230" s="186"/>
      <c r="DX230" s="186"/>
      <c r="DY230" s="186"/>
      <c r="DZ230" s="186"/>
      <c r="EA230" s="186"/>
      <c r="EB230" s="186"/>
      <c r="EC230" s="186"/>
      <c r="ED230" s="186"/>
      <c r="EE230" s="186"/>
      <c r="EF230" s="186"/>
      <c r="EG230" s="186"/>
      <c r="EH230" s="186"/>
      <c r="EI230" s="186"/>
      <c r="EJ230" s="186"/>
      <c r="EK230" s="186"/>
      <c r="EL230" s="186"/>
      <c r="EM230" s="186"/>
      <c r="EN230" s="186"/>
      <c r="EO230" s="186"/>
      <c r="EP230" s="186"/>
      <c r="EQ230" s="186"/>
      <c r="ER230" s="186"/>
      <c r="ES230" s="186"/>
      <c r="ET230" s="186"/>
      <c r="EU230" s="186"/>
      <c r="EV230" s="186"/>
      <c r="EW230" s="186"/>
      <c r="EX230" s="186"/>
      <c r="EY230" s="186"/>
      <c r="EZ230" s="186"/>
      <c r="FA230" s="186"/>
      <c r="FB230" s="186"/>
      <c r="FC230" s="186"/>
      <c r="FD230" s="186"/>
      <c r="FE230" s="186"/>
      <c r="FF230" s="186"/>
      <c r="FG230" s="186"/>
      <c r="FH230" s="186"/>
      <c r="FI230" s="186"/>
      <c r="FJ230" s="186"/>
      <c r="FK230" s="186"/>
      <c r="FL230" s="186"/>
      <c r="FM230" s="186"/>
      <c r="FN230" s="186"/>
      <c r="FO230" s="186"/>
      <c r="FP230" s="186"/>
      <c r="FQ230" s="186"/>
      <c r="FR230" s="186"/>
      <c r="FS230" s="186"/>
      <c r="FT230" s="186"/>
      <c r="FU230" s="186"/>
      <c r="FV230" s="186"/>
      <c r="FW230" s="186"/>
      <c r="FX230" s="186"/>
      <c r="FY230" s="186"/>
      <c r="FZ230" s="186"/>
      <c r="GA230" s="186"/>
      <c r="GB230" s="186"/>
      <c r="GC230" s="186"/>
      <c r="GD230" s="186"/>
      <c r="GE230" s="186"/>
      <c r="GF230" s="186"/>
      <c r="GG230" s="186"/>
      <c r="GH230" s="186"/>
      <c r="GI230" s="186"/>
      <c r="GJ230" s="186"/>
      <c r="GK230" s="186"/>
      <c r="GL230" s="186"/>
      <c r="GM230" s="186"/>
      <c r="GN230" s="186"/>
      <c r="GO230" s="186"/>
      <c r="GP230" s="186"/>
      <c r="GQ230" s="186"/>
      <c r="GR230" s="186"/>
      <c r="GS230" s="186"/>
      <c r="GT230" s="186"/>
      <c r="GU230" s="186"/>
      <c r="GV230" s="186"/>
      <c r="GW230" s="186"/>
      <c r="GX230" s="186"/>
      <c r="GY230" s="186"/>
      <c r="GZ230" s="186"/>
      <c r="HA230" s="186"/>
      <c r="HB230" s="186"/>
      <c r="HC230" s="186"/>
      <c r="HD230" s="186"/>
      <c r="HE230" s="186"/>
      <c r="HF230" s="186"/>
      <c r="HG230" s="186"/>
      <c r="HH230" s="186"/>
      <c r="HI230" s="186"/>
      <c r="HJ230" s="186"/>
      <c r="HK230" s="186"/>
      <c r="HL230" s="186"/>
      <c r="HM230" s="186"/>
      <c r="HN230" s="186"/>
      <c r="HO230" s="186"/>
      <c r="HP230" s="186"/>
      <c r="HQ230" s="186"/>
      <c r="HR230" s="186"/>
      <c r="HS230" s="186"/>
      <c r="HT230" s="186"/>
      <c r="HU230" s="186"/>
      <c r="HV230" s="186"/>
      <c r="HW230" s="186"/>
      <c r="HX230" s="186"/>
      <c r="HY230" s="186"/>
      <c r="HZ230" s="186"/>
      <c r="IA230" s="186"/>
      <c r="IB230" s="186"/>
      <c r="IC230" s="186"/>
      <c r="ID230" s="186"/>
      <c r="IE230" s="186"/>
      <c r="IF230" s="186"/>
      <c r="IG230" s="186"/>
      <c r="IH230" s="186"/>
      <c r="II230" s="186"/>
      <c r="IJ230" s="186"/>
      <c r="IK230" s="186"/>
      <c r="IL230" s="186"/>
      <c r="IM230" s="186"/>
      <c r="IN230" s="186"/>
      <c r="IO230" s="186"/>
      <c r="IP230" s="186"/>
      <c r="IQ230" s="186"/>
      <c r="IR230" s="186"/>
      <c r="IS230" s="186"/>
      <c r="IT230" s="186"/>
      <c r="IU230" s="186"/>
      <c r="IV230" s="186"/>
    </row>
    <row r="231" spans="1:256" hidden="1">
      <c r="A231" s="867"/>
      <c r="B231" s="843"/>
      <c r="C231" s="182" t="s">
        <v>1</v>
      </c>
      <c r="D231" s="183">
        <f>E231+M231</f>
        <v>0</v>
      </c>
      <c r="E231" s="184">
        <f>F231+I231+J231+K231+L231</f>
        <v>0</v>
      </c>
      <c r="F231" s="184">
        <f>G231+H231</f>
        <v>0</v>
      </c>
      <c r="G231" s="184"/>
      <c r="H231" s="184"/>
      <c r="I231" s="184"/>
      <c r="J231" s="184"/>
      <c r="K231" s="184"/>
      <c r="L231" s="184"/>
      <c r="M231" s="184">
        <f t="shared" si="97"/>
        <v>0</v>
      </c>
      <c r="N231" s="184"/>
      <c r="O231" s="184"/>
      <c r="P231" s="184"/>
      <c r="Q231" s="185"/>
      <c r="R231" s="185"/>
      <c r="S231" s="185"/>
      <c r="T231" s="185"/>
      <c r="U231" s="185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  <c r="BU231" s="186"/>
      <c r="BV231" s="186"/>
      <c r="BW231" s="186"/>
      <c r="BX231" s="186"/>
      <c r="BY231" s="186"/>
      <c r="BZ231" s="186"/>
      <c r="CA231" s="186"/>
      <c r="CB231" s="186"/>
      <c r="CC231" s="186"/>
      <c r="CD231" s="186"/>
      <c r="CE231" s="186"/>
      <c r="CF231" s="186"/>
      <c r="CG231" s="186"/>
      <c r="CH231" s="186"/>
      <c r="CI231" s="186"/>
      <c r="CJ231" s="186"/>
      <c r="CK231" s="186"/>
      <c r="CL231" s="186"/>
      <c r="CM231" s="186"/>
      <c r="CN231" s="186"/>
      <c r="CO231" s="186"/>
      <c r="CP231" s="186"/>
      <c r="CQ231" s="186"/>
      <c r="CR231" s="186"/>
      <c r="CS231" s="186"/>
      <c r="CT231" s="186"/>
      <c r="CU231" s="186"/>
      <c r="CV231" s="186"/>
      <c r="CW231" s="186"/>
      <c r="CX231" s="186"/>
      <c r="CY231" s="186"/>
      <c r="CZ231" s="186"/>
      <c r="DA231" s="186"/>
      <c r="DB231" s="186"/>
      <c r="DC231" s="186"/>
      <c r="DD231" s="186"/>
      <c r="DE231" s="186"/>
      <c r="DF231" s="186"/>
      <c r="DG231" s="186"/>
      <c r="DH231" s="186"/>
      <c r="DI231" s="186"/>
      <c r="DJ231" s="186"/>
      <c r="DK231" s="186"/>
      <c r="DL231" s="186"/>
      <c r="DM231" s="186"/>
      <c r="DN231" s="186"/>
      <c r="DO231" s="186"/>
      <c r="DP231" s="186"/>
      <c r="DQ231" s="186"/>
      <c r="DR231" s="186"/>
      <c r="DS231" s="186"/>
      <c r="DT231" s="186"/>
      <c r="DU231" s="186"/>
      <c r="DV231" s="186"/>
      <c r="DW231" s="186"/>
      <c r="DX231" s="186"/>
      <c r="DY231" s="186"/>
      <c r="DZ231" s="186"/>
      <c r="EA231" s="186"/>
      <c r="EB231" s="186"/>
      <c r="EC231" s="186"/>
      <c r="ED231" s="186"/>
      <c r="EE231" s="186"/>
      <c r="EF231" s="186"/>
      <c r="EG231" s="186"/>
      <c r="EH231" s="186"/>
      <c r="EI231" s="186"/>
      <c r="EJ231" s="186"/>
      <c r="EK231" s="186"/>
      <c r="EL231" s="186"/>
      <c r="EM231" s="186"/>
      <c r="EN231" s="186"/>
      <c r="EO231" s="186"/>
      <c r="EP231" s="186"/>
      <c r="EQ231" s="186"/>
      <c r="ER231" s="186"/>
      <c r="ES231" s="186"/>
      <c r="ET231" s="186"/>
      <c r="EU231" s="186"/>
      <c r="EV231" s="186"/>
      <c r="EW231" s="186"/>
      <c r="EX231" s="186"/>
      <c r="EY231" s="186"/>
      <c r="EZ231" s="186"/>
      <c r="FA231" s="186"/>
      <c r="FB231" s="186"/>
      <c r="FC231" s="186"/>
      <c r="FD231" s="186"/>
      <c r="FE231" s="186"/>
      <c r="FF231" s="186"/>
      <c r="FG231" s="186"/>
      <c r="FH231" s="186"/>
      <c r="FI231" s="186"/>
      <c r="FJ231" s="186"/>
      <c r="FK231" s="186"/>
      <c r="FL231" s="186"/>
      <c r="FM231" s="186"/>
      <c r="FN231" s="186"/>
      <c r="FO231" s="186"/>
      <c r="FP231" s="186"/>
      <c r="FQ231" s="186"/>
      <c r="FR231" s="186"/>
      <c r="FS231" s="186"/>
      <c r="FT231" s="186"/>
      <c r="FU231" s="186"/>
      <c r="FV231" s="186"/>
      <c r="FW231" s="186"/>
      <c r="FX231" s="186"/>
      <c r="FY231" s="186"/>
      <c r="FZ231" s="186"/>
      <c r="GA231" s="186"/>
      <c r="GB231" s="186"/>
      <c r="GC231" s="186"/>
      <c r="GD231" s="186"/>
      <c r="GE231" s="186"/>
      <c r="GF231" s="186"/>
      <c r="GG231" s="186"/>
      <c r="GH231" s="186"/>
      <c r="GI231" s="186"/>
      <c r="GJ231" s="186"/>
      <c r="GK231" s="186"/>
      <c r="GL231" s="186"/>
      <c r="GM231" s="186"/>
      <c r="GN231" s="186"/>
      <c r="GO231" s="186"/>
      <c r="GP231" s="186"/>
      <c r="GQ231" s="186"/>
      <c r="GR231" s="186"/>
      <c r="GS231" s="186"/>
      <c r="GT231" s="186"/>
      <c r="GU231" s="186"/>
      <c r="GV231" s="186"/>
      <c r="GW231" s="186"/>
      <c r="GX231" s="186"/>
      <c r="GY231" s="186"/>
      <c r="GZ231" s="186"/>
      <c r="HA231" s="186"/>
      <c r="HB231" s="186"/>
      <c r="HC231" s="186"/>
      <c r="HD231" s="186"/>
      <c r="HE231" s="186"/>
      <c r="HF231" s="186"/>
      <c r="HG231" s="186"/>
      <c r="HH231" s="186"/>
      <c r="HI231" s="186"/>
      <c r="HJ231" s="186"/>
      <c r="HK231" s="186"/>
      <c r="HL231" s="186"/>
      <c r="HM231" s="186"/>
      <c r="HN231" s="186"/>
      <c r="HO231" s="186"/>
      <c r="HP231" s="186"/>
      <c r="HQ231" s="186"/>
      <c r="HR231" s="186"/>
      <c r="HS231" s="186"/>
      <c r="HT231" s="186"/>
      <c r="HU231" s="186"/>
      <c r="HV231" s="186"/>
      <c r="HW231" s="186"/>
      <c r="HX231" s="186"/>
      <c r="HY231" s="186"/>
      <c r="HZ231" s="186"/>
      <c r="IA231" s="186"/>
      <c r="IB231" s="186"/>
      <c r="IC231" s="186"/>
      <c r="ID231" s="186"/>
      <c r="IE231" s="186"/>
      <c r="IF231" s="186"/>
      <c r="IG231" s="186"/>
      <c r="IH231" s="186"/>
      <c r="II231" s="186"/>
      <c r="IJ231" s="186"/>
      <c r="IK231" s="186"/>
      <c r="IL231" s="186"/>
      <c r="IM231" s="186"/>
      <c r="IN231" s="186"/>
      <c r="IO231" s="186"/>
      <c r="IP231" s="186"/>
      <c r="IQ231" s="186"/>
      <c r="IR231" s="186"/>
      <c r="IS231" s="186"/>
      <c r="IT231" s="186"/>
      <c r="IU231" s="186"/>
      <c r="IV231" s="186"/>
    </row>
    <row r="232" spans="1:256" hidden="1">
      <c r="A232" s="868"/>
      <c r="B232" s="844"/>
      <c r="C232" s="182" t="s">
        <v>2</v>
      </c>
      <c r="D232" s="183">
        <f>D230+D231</f>
        <v>2000942</v>
      </c>
      <c r="E232" s="184">
        <f t="shared" ref="E232:P232" si="99">E230+E231</f>
        <v>1085398</v>
      </c>
      <c r="F232" s="184">
        <f t="shared" si="99"/>
        <v>1085398</v>
      </c>
      <c r="G232" s="184">
        <f t="shared" si="99"/>
        <v>0</v>
      </c>
      <c r="H232" s="184">
        <f t="shared" si="99"/>
        <v>1085398</v>
      </c>
      <c r="I232" s="184">
        <f t="shared" si="99"/>
        <v>0</v>
      </c>
      <c r="J232" s="184">
        <f t="shared" si="99"/>
        <v>0</v>
      </c>
      <c r="K232" s="184">
        <f t="shared" si="99"/>
        <v>0</v>
      </c>
      <c r="L232" s="184">
        <f t="shared" si="99"/>
        <v>0</v>
      </c>
      <c r="M232" s="184">
        <f t="shared" si="99"/>
        <v>915544</v>
      </c>
      <c r="N232" s="184">
        <f t="shared" si="99"/>
        <v>915544</v>
      </c>
      <c r="O232" s="184">
        <f t="shared" si="99"/>
        <v>0</v>
      </c>
      <c r="P232" s="184">
        <f t="shared" si="99"/>
        <v>0</v>
      </c>
      <c r="Q232" s="185"/>
      <c r="R232" s="185"/>
      <c r="S232" s="185"/>
      <c r="T232" s="185"/>
      <c r="U232" s="185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  <c r="BU232" s="186"/>
      <c r="BV232" s="186"/>
      <c r="BW232" s="186"/>
      <c r="BX232" s="186"/>
      <c r="BY232" s="186"/>
      <c r="BZ232" s="186"/>
      <c r="CA232" s="186"/>
      <c r="CB232" s="186"/>
      <c r="CC232" s="186"/>
      <c r="CD232" s="186"/>
      <c r="CE232" s="186"/>
      <c r="CF232" s="186"/>
      <c r="CG232" s="186"/>
      <c r="CH232" s="186"/>
      <c r="CI232" s="186"/>
      <c r="CJ232" s="186"/>
      <c r="CK232" s="186"/>
      <c r="CL232" s="186"/>
      <c r="CM232" s="186"/>
      <c r="CN232" s="186"/>
      <c r="CO232" s="186"/>
      <c r="CP232" s="186"/>
      <c r="CQ232" s="186"/>
      <c r="CR232" s="186"/>
      <c r="CS232" s="186"/>
      <c r="CT232" s="186"/>
      <c r="CU232" s="186"/>
      <c r="CV232" s="186"/>
      <c r="CW232" s="186"/>
      <c r="CX232" s="186"/>
      <c r="CY232" s="186"/>
      <c r="CZ232" s="186"/>
      <c r="DA232" s="186"/>
      <c r="DB232" s="186"/>
      <c r="DC232" s="186"/>
      <c r="DD232" s="186"/>
      <c r="DE232" s="186"/>
      <c r="DF232" s="186"/>
      <c r="DG232" s="186"/>
      <c r="DH232" s="186"/>
      <c r="DI232" s="186"/>
      <c r="DJ232" s="186"/>
      <c r="DK232" s="186"/>
      <c r="DL232" s="186"/>
      <c r="DM232" s="186"/>
      <c r="DN232" s="186"/>
      <c r="DO232" s="186"/>
      <c r="DP232" s="186"/>
      <c r="DQ232" s="186"/>
      <c r="DR232" s="186"/>
      <c r="DS232" s="186"/>
      <c r="DT232" s="186"/>
      <c r="DU232" s="186"/>
      <c r="DV232" s="186"/>
      <c r="DW232" s="186"/>
      <c r="DX232" s="186"/>
      <c r="DY232" s="186"/>
      <c r="DZ232" s="186"/>
      <c r="EA232" s="186"/>
      <c r="EB232" s="186"/>
      <c r="EC232" s="186"/>
      <c r="ED232" s="186"/>
      <c r="EE232" s="186"/>
      <c r="EF232" s="186"/>
      <c r="EG232" s="186"/>
      <c r="EH232" s="186"/>
      <c r="EI232" s="186"/>
      <c r="EJ232" s="186"/>
      <c r="EK232" s="186"/>
      <c r="EL232" s="186"/>
      <c r="EM232" s="186"/>
      <c r="EN232" s="186"/>
      <c r="EO232" s="186"/>
      <c r="EP232" s="186"/>
      <c r="EQ232" s="186"/>
      <c r="ER232" s="186"/>
      <c r="ES232" s="186"/>
      <c r="ET232" s="186"/>
      <c r="EU232" s="186"/>
      <c r="EV232" s="186"/>
      <c r="EW232" s="186"/>
      <c r="EX232" s="186"/>
      <c r="EY232" s="186"/>
      <c r="EZ232" s="186"/>
      <c r="FA232" s="186"/>
      <c r="FB232" s="186"/>
      <c r="FC232" s="186"/>
      <c r="FD232" s="186"/>
      <c r="FE232" s="186"/>
      <c r="FF232" s="186"/>
      <c r="FG232" s="186"/>
      <c r="FH232" s="186"/>
      <c r="FI232" s="186"/>
      <c r="FJ232" s="186"/>
      <c r="FK232" s="186"/>
      <c r="FL232" s="186"/>
      <c r="FM232" s="186"/>
      <c r="FN232" s="186"/>
      <c r="FO232" s="186"/>
      <c r="FP232" s="186"/>
      <c r="FQ232" s="186"/>
      <c r="FR232" s="186"/>
      <c r="FS232" s="186"/>
      <c r="FT232" s="186"/>
      <c r="FU232" s="186"/>
      <c r="FV232" s="186"/>
      <c r="FW232" s="186"/>
      <c r="FX232" s="186"/>
      <c r="FY232" s="186"/>
      <c r="FZ232" s="186"/>
      <c r="GA232" s="186"/>
      <c r="GB232" s="186"/>
      <c r="GC232" s="186"/>
      <c r="GD232" s="186"/>
      <c r="GE232" s="186"/>
      <c r="GF232" s="186"/>
      <c r="GG232" s="186"/>
      <c r="GH232" s="186"/>
      <c r="GI232" s="186"/>
      <c r="GJ232" s="186"/>
      <c r="GK232" s="186"/>
      <c r="GL232" s="186"/>
      <c r="GM232" s="186"/>
      <c r="GN232" s="186"/>
      <c r="GO232" s="186"/>
      <c r="GP232" s="186"/>
      <c r="GQ232" s="186"/>
      <c r="GR232" s="186"/>
      <c r="GS232" s="186"/>
      <c r="GT232" s="186"/>
      <c r="GU232" s="186"/>
      <c r="GV232" s="186"/>
      <c r="GW232" s="186"/>
      <c r="GX232" s="186"/>
      <c r="GY232" s="186"/>
      <c r="GZ232" s="186"/>
      <c r="HA232" s="186"/>
      <c r="HB232" s="186"/>
      <c r="HC232" s="186"/>
      <c r="HD232" s="186"/>
      <c r="HE232" s="186"/>
      <c r="HF232" s="186"/>
      <c r="HG232" s="186"/>
      <c r="HH232" s="186"/>
      <c r="HI232" s="186"/>
      <c r="HJ232" s="186"/>
      <c r="HK232" s="186"/>
      <c r="HL232" s="186"/>
      <c r="HM232" s="186"/>
      <c r="HN232" s="186"/>
      <c r="HO232" s="186"/>
      <c r="HP232" s="186"/>
      <c r="HQ232" s="186"/>
      <c r="HR232" s="186"/>
      <c r="HS232" s="186"/>
      <c r="HT232" s="186"/>
      <c r="HU232" s="186"/>
      <c r="HV232" s="186"/>
      <c r="HW232" s="186"/>
      <c r="HX232" s="186"/>
      <c r="HY232" s="186"/>
      <c r="HZ232" s="186"/>
      <c r="IA232" s="186"/>
      <c r="IB232" s="186"/>
      <c r="IC232" s="186"/>
      <c r="ID232" s="186"/>
      <c r="IE232" s="186"/>
      <c r="IF232" s="186"/>
      <c r="IG232" s="186"/>
      <c r="IH232" s="186"/>
      <c r="II232" s="186"/>
      <c r="IJ232" s="186"/>
      <c r="IK232" s="186"/>
      <c r="IL232" s="186"/>
      <c r="IM232" s="186"/>
      <c r="IN232" s="186"/>
      <c r="IO232" s="186"/>
      <c r="IP232" s="186"/>
      <c r="IQ232" s="186"/>
      <c r="IR232" s="186"/>
      <c r="IS232" s="186"/>
      <c r="IT232" s="186"/>
      <c r="IU232" s="186"/>
      <c r="IV232" s="186"/>
    </row>
    <row r="233" spans="1:256" hidden="1">
      <c r="A233" s="866">
        <v>85141</v>
      </c>
      <c r="B233" s="842" t="s">
        <v>243</v>
      </c>
      <c r="C233" s="182" t="s">
        <v>0</v>
      </c>
      <c r="D233" s="183">
        <f>E233+M233</f>
        <v>60000</v>
      </c>
      <c r="E233" s="184">
        <f>F233+I233+J233+K233+L233</f>
        <v>0</v>
      </c>
      <c r="F233" s="184">
        <f>G233+H233</f>
        <v>0</v>
      </c>
      <c r="G233" s="184">
        <v>0</v>
      </c>
      <c r="H233" s="184">
        <v>0</v>
      </c>
      <c r="I233" s="184">
        <v>0</v>
      </c>
      <c r="J233" s="184">
        <v>0</v>
      </c>
      <c r="K233" s="184">
        <v>0</v>
      </c>
      <c r="L233" s="184">
        <v>0</v>
      </c>
      <c r="M233" s="184">
        <f t="shared" si="97"/>
        <v>60000</v>
      </c>
      <c r="N233" s="184">
        <v>60000</v>
      </c>
      <c r="O233" s="184">
        <v>0</v>
      </c>
      <c r="P233" s="184">
        <v>0</v>
      </c>
      <c r="Q233" s="185"/>
      <c r="R233" s="185"/>
      <c r="S233" s="185"/>
      <c r="T233" s="185"/>
      <c r="U233" s="185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  <c r="BN233" s="186"/>
      <c r="BO233" s="186"/>
      <c r="BP233" s="186"/>
      <c r="BQ233" s="186"/>
      <c r="BR233" s="186"/>
      <c r="BS233" s="186"/>
      <c r="BT233" s="186"/>
      <c r="BU233" s="186"/>
      <c r="BV233" s="186"/>
      <c r="BW233" s="186"/>
      <c r="BX233" s="186"/>
      <c r="BY233" s="186"/>
      <c r="BZ233" s="186"/>
      <c r="CA233" s="186"/>
      <c r="CB233" s="186"/>
      <c r="CC233" s="186"/>
      <c r="CD233" s="186"/>
      <c r="CE233" s="186"/>
      <c r="CF233" s="186"/>
      <c r="CG233" s="186"/>
      <c r="CH233" s="186"/>
      <c r="CI233" s="186"/>
      <c r="CJ233" s="186"/>
      <c r="CK233" s="186"/>
      <c r="CL233" s="186"/>
      <c r="CM233" s="186"/>
      <c r="CN233" s="186"/>
      <c r="CO233" s="186"/>
      <c r="CP233" s="186"/>
      <c r="CQ233" s="186"/>
      <c r="CR233" s="186"/>
      <c r="CS233" s="186"/>
      <c r="CT233" s="186"/>
      <c r="CU233" s="186"/>
      <c r="CV233" s="186"/>
      <c r="CW233" s="186"/>
      <c r="CX233" s="186"/>
      <c r="CY233" s="186"/>
      <c r="CZ233" s="186"/>
      <c r="DA233" s="186"/>
      <c r="DB233" s="186"/>
      <c r="DC233" s="186"/>
      <c r="DD233" s="186"/>
      <c r="DE233" s="186"/>
      <c r="DF233" s="186"/>
      <c r="DG233" s="186"/>
      <c r="DH233" s="186"/>
      <c r="DI233" s="186"/>
      <c r="DJ233" s="186"/>
      <c r="DK233" s="186"/>
      <c r="DL233" s="186"/>
      <c r="DM233" s="186"/>
      <c r="DN233" s="186"/>
      <c r="DO233" s="186"/>
      <c r="DP233" s="186"/>
      <c r="DQ233" s="186"/>
      <c r="DR233" s="186"/>
      <c r="DS233" s="186"/>
      <c r="DT233" s="186"/>
      <c r="DU233" s="186"/>
      <c r="DV233" s="186"/>
      <c r="DW233" s="186"/>
      <c r="DX233" s="186"/>
      <c r="DY233" s="186"/>
      <c r="DZ233" s="186"/>
      <c r="EA233" s="186"/>
      <c r="EB233" s="186"/>
      <c r="EC233" s="186"/>
      <c r="ED233" s="186"/>
      <c r="EE233" s="186"/>
      <c r="EF233" s="186"/>
      <c r="EG233" s="186"/>
      <c r="EH233" s="186"/>
      <c r="EI233" s="186"/>
      <c r="EJ233" s="186"/>
      <c r="EK233" s="186"/>
      <c r="EL233" s="186"/>
      <c r="EM233" s="186"/>
      <c r="EN233" s="186"/>
      <c r="EO233" s="186"/>
      <c r="EP233" s="186"/>
      <c r="EQ233" s="186"/>
      <c r="ER233" s="186"/>
      <c r="ES233" s="186"/>
      <c r="ET233" s="186"/>
      <c r="EU233" s="186"/>
      <c r="EV233" s="186"/>
      <c r="EW233" s="186"/>
      <c r="EX233" s="186"/>
      <c r="EY233" s="186"/>
      <c r="EZ233" s="186"/>
      <c r="FA233" s="186"/>
      <c r="FB233" s="186"/>
      <c r="FC233" s="186"/>
      <c r="FD233" s="186"/>
      <c r="FE233" s="186"/>
      <c r="FF233" s="186"/>
      <c r="FG233" s="186"/>
      <c r="FH233" s="186"/>
      <c r="FI233" s="186"/>
      <c r="FJ233" s="186"/>
      <c r="FK233" s="186"/>
      <c r="FL233" s="186"/>
      <c r="FM233" s="186"/>
      <c r="FN233" s="186"/>
      <c r="FO233" s="186"/>
      <c r="FP233" s="186"/>
      <c r="FQ233" s="186"/>
      <c r="FR233" s="186"/>
      <c r="FS233" s="186"/>
      <c r="FT233" s="186"/>
      <c r="FU233" s="186"/>
      <c r="FV233" s="186"/>
      <c r="FW233" s="186"/>
      <c r="FX233" s="186"/>
      <c r="FY233" s="186"/>
      <c r="FZ233" s="186"/>
      <c r="GA233" s="186"/>
      <c r="GB233" s="186"/>
      <c r="GC233" s="186"/>
      <c r="GD233" s="186"/>
      <c r="GE233" s="186"/>
      <c r="GF233" s="186"/>
      <c r="GG233" s="186"/>
      <c r="GH233" s="186"/>
      <c r="GI233" s="186"/>
      <c r="GJ233" s="186"/>
      <c r="GK233" s="186"/>
      <c r="GL233" s="186"/>
      <c r="GM233" s="186"/>
      <c r="GN233" s="186"/>
      <c r="GO233" s="186"/>
      <c r="GP233" s="186"/>
      <c r="GQ233" s="186"/>
      <c r="GR233" s="186"/>
      <c r="GS233" s="186"/>
      <c r="GT233" s="186"/>
      <c r="GU233" s="186"/>
      <c r="GV233" s="186"/>
      <c r="GW233" s="186"/>
      <c r="GX233" s="186"/>
      <c r="GY233" s="186"/>
      <c r="GZ233" s="186"/>
      <c r="HA233" s="186"/>
      <c r="HB233" s="186"/>
      <c r="HC233" s="186"/>
      <c r="HD233" s="186"/>
      <c r="HE233" s="186"/>
      <c r="HF233" s="186"/>
      <c r="HG233" s="186"/>
      <c r="HH233" s="186"/>
      <c r="HI233" s="186"/>
      <c r="HJ233" s="186"/>
      <c r="HK233" s="186"/>
      <c r="HL233" s="186"/>
      <c r="HM233" s="186"/>
      <c r="HN233" s="186"/>
      <c r="HO233" s="186"/>
      <c r="HP233" s="186"/>
      <c r="HQ233" s="186"/>
      <c r="HR233" s="186"/>
      <c r="HS233" s="186"/>
      <c r="HT233" s="186"/>
      <c r="HU233" s="186"/>
      <c r="HV233" s="186"/>
      <c r="HW233" s="186"/>
      <c r="HX233" s="186"/>
      <c r="HY233" s="186"/>
      <c r="HZ233" s="186"/>
      <c r="IA233" s="186"/>
      <c r="IB233" s="186"/>
      <c r="IC233" s="186"/>
      <c r="ID233" s="186"/>
      <c r="IE233" s="186"/>
      <c r="IF233" s="186"/>
      <c r="IG233" s="186"/>
      <c r="IH233" s="186"/>
      <c r="II233" s="186"/>
      <c r="IJ233" s="186"/>
      <c r="IK233" s="186"/>
      <c r="IL233" s="186"/>
      <c r="IM233" s="186"/>
      <c r="IN233" s="186"/>
      <c r="IO233" s="186"/>
      <c r="IP233" s="186"/>
      <c r="IQ233" s="186"/>
      <c r="IR233" s="186"/>
      <c r="IS233" s="186"/>
      <c r="IT233" s="186"/>
      <c r="IU233" s="186"/>
      <c r="IV233" s="186"/>
    </row>
    <row r="234" spans="1:256" hidden="1">
      <c r="A234" s="867"/>
      <c r="B234" s="843"/>
      <c r="C234" s="182" t="s">
        <v>1</v>
      </c>
      <c r="D234" s="183">
        <f>E234+M234</f>
        <v>0</v>
      </c>
      <c r="E234" s="184">
        <f>F234+I234+J234+K234+L234</f>
        <v>0</v>
      </c>
      <c r="F234" s="184">
        <f>G234+H234</f>
        <v>0</v>
      </c>
      <c r="G234" s="184"/>
      <c r="H234" s="184"/>
      <c r="I234" s="184"/>
      <c r="J234" s="184"/>
      <c r="K234" s="184"/>
      <c r="L234" s="184"/>
      <c r="M234" s="184">
        <f t="shared" si="97"/>
        <v>0</v>
      </c>
      <c r="N234" s="184"/>
      <c r="O234" s="184"/>
      <c r="P234" s="184"/>
      <c r="Q234" s="185"/>
      <c r="R234" s="185"/>
      <c r="S234" s="185"/>
      <c r="T234" s="185"/>
      <c r="U234" s="185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  <c r="BN234" s="186"/>
      <c r="BO234" s="186"/>
      <c r="BP234" s="186"/>
      <c r="BQ234" s="186"/>
      <c r="BR234" s="186"/>
      <c r="BS234" s="186"/>
      <c r="BT234" s="186"/>
      <c r="BU234" s="186"/>
      <c r="BV234" s="186"/>
      <c r="BW234" s="186"/>
      <c r="BX234" s="186"/>
      <c r="BY234" s="186"/>
      <c r="BZ234" s="186"/>
      <c r="CA234" s="186"/>
      <c r="CB234" s="186"/>
      <c r="CC234" s="186"/>
      <c r="CD234" s="186"/>
      <c r="CE234" s="186"/>
      <c r="CF234" s="186"/>
      <c r="CG234" s="186"/>
      <c r="CH234" s="186"/>
      <c r="CI234" s="186"/>
      <c r="CJ234" s="186"/>
      <c r="CK234" s="186"/>
      <c r="CL234" s="186"/>
      <c r="CM234" s="186"/>
      <c r="CN234" s="186"/>
      <c r="CO234" s="186"/>
      <c r="CP234" s="186"/>
      <c r="CQ234" s="186"/>
      <c r="CR234" s="186"/>
      <c r="CS234" s="186"/>
      <c r="CT234" s="186"/>
      <c r="CU234" s="186"/>
      <c r="CV234" s="186"/>
      <c r="CW234" s="186"/>
      <c r="CX234" s="186"/>
      <c r="CY234" s="186"/>
      <c r="CZ234" s="186"/>
      <c r="DA234" s="186"/>
      <c r="DB234" s="186"/>
      <c r="DC234" s="186"/>
      <c r="DD234" s="186"/>
      <c r="DE234" s="186"/>
      <c r="DF234" s="186"/>
      <c r="DG234" s="186"/>
      <c r="DH234" s="186"/>
      <c r="DI234" s="186"/>
      <c r="DJ234" s="186"/>
      <c r="DK234" s="186"/>
      <c r="DL234" s="186"/>
      <c r="DM234" s="186"/>
      <c r="DN234" s="186"/>
      <c r="DO234" s="186"/>
      <c r="DP234" s="186"/>
      <c r="DQ234" s="186"/>
      <c r="DR234" s="186"/>
      <c r="DS234" s="186"/>
      <c r="DT234" s="186"/>
      <c r="DU234" s="186"/>
      <c r="DV234" s="186"/>
      <c r="DW234" s="186"/>
      <c r="DX234" s="186"/>
      <c r="DY234" s="186"/>
      <c r="DZ234" s="186"/>
      <c r="EA234" s="186"/>
      <c r="EB234" s="186"/>
      <c r="EC234" s="186"/>
      <c r="ED234" s="186"/>
      <c r="EE234" s="186"/>
      <c r="EF234" s="186"/>
      <c r="EG234" s="186"/>
      <c r="EH234" s="186"/>
      <c r="EI234" s="186"/>
      <c r="EJ234" s="186"/>
      <c r="EK234" s="186"/>
      <c r="EL234" s="186"/>
      <c r="EM234" s="186"/>
      <c r="EN234" s="186"/>
      <c r="EO234" s="186"/>
      <c r="EP234" s="186"/>
      <c r="EQ234" s="186"/>
      <c r="ER234" s="186"/>
      <c r="ES234" s="186"/>
      <c r="ET234" s="186"/>
      <c r="EU234" s="186"/>
      <c r="EV234" s="186"/>
      <c r="EW234" s="186"/>
      <c r="EX234" s="186"/>
      <c r="EY234" s="186"/>
      <c r="EZ234" s="186"/>
      <c r="FA234" s="186"/>
      <c r="FB234" s="186"/>
      <c r="FC234" s="186"/>
      <c r="FD234" s="186"/>
      <c r="FE234" s="186"/>
      <c r="FF234" s="186"/>
      <c r="FG234" s="186"/>
      <c r="FH234" s="186"/>
      <c r="FI234" s="186"/>
      <c r="FJ234" s="186"/>
      <c r="FK234" s="186"/>
      <c r="FL234" s="186"/>
      <c r="FM234" s="186"/>
      <c r="FN234" s="186"/>
      <c r="FO234" s="186"/>
      <c r="FP234" s="186"/>
      <c r="FQ234" s="186"/>
      <c r="FR234" s="186"/>
      <c r="FS234" s="186"/>
      <c r="FT234" s="186"/>
      <c r="FU234" s="186"/>
      <c r="FV234" s="186"/>
      <c r="FW234" s="186"/>
      <c r="FX234" s="186"/>
      <c r="FY234" s="186"/>
      <c r="FZ234" s="186"/>
      <c r="GA234" s="186"/>
      <c r="GB234" s="186"/>
      <c r="GC234" s="186"/>
      <c r="GD234" s="186"/>
      <c r="GE234" s="186"/>
      <c r="GF234" s="186"/>
      <c r="GG234" s="186"/>
      <c r="GH234" s="186"/>
      <c r="GI234" s="186"/>
      <c r="GJ234" s="186"/>
      <c r="GK234" s="186"/>
      <c r="GL234" s="186"/>
      <c r="GM234" s="186"/>
      <c r="GN234" s="186"/>
      <c r="GO234" s="186"/>
      <c r="GP234" s="186"/>
      <c r="GQ234" s="186"/>
      <c r="GR234" s="186"/>
      <c r="GS234" s="186"/>
      <c r="GT234" s="186"/>
      <c r="GU234" s="186"/>
      <c r="GV234" s="186"/>
      <c r="GW234" s="186"/>
      <c r="GX234" s="186"/>
      <c r="GY234" s="186"/>
      <c r="GZ234" s="186"/>
      <c r="HA234" s="186"/>
      <c r="HB234" s="186"/>
      <c r="HC234" s="186"/>
      <c r="HD234" s="186"/>
      <c r="HE234" s="186"/>
      <c r="HF234" s="186"/>
      <c r="HG234" s="186"/>
      <c r="HH234" s="186"/>
      <c r="HI234" s="186"/>
      <c r="HJ234" s="186"/>
      <c r="HK234" s="186"/>
      <c r="HL234" s="186"/>
      <c r="HM234" s="186"/>
      <c r="HN234" s="186"/>
      <c r="HO234" s="186"/>
      <c r="HP234" s="186"/>
      <c r="HQ234" s="186"/>
      <c r="HR234" s="186"/>
      <c r="HS234" s="186"/>
      <c r="HT234" s="186"/>
      <c r="HU234" s="186"/>
      <c r="HV234" s="186"/>
      <c r="HW234" s="186"/>
      <c r="HX234" s="186"/>
      <c r="HY234" s="186"/>
      <c r="HZ234" s="186"/>
      <c r="IA234" s="186"/>
      <c r="IB234" s="186"/>
      <c r="IC234" s="186"/>
      <c r="ID234" s="186"/>
      <c r="IE234" s="186"/>
      <c r="IF234" s="186"/>
      <c r="IG234" s="186"/>
      <c r="IH234" s="186"/>
      <c r="II234" s="186"/>
      <c r="IJ234" s="186"/>
      <c r="IK234" s="186"/>
      <c r="IL234" s="186"/>
      <c r="IM234" s="186"/>
      <c r="IN234" s="186"/>
      <c r="IO234" s="186"/>
      <c r="IP234" s="186"/>
      <c r="IQ234" s="186"/>
      <c r="IR234" s="186"/>
      <c r="IS234" s="186"/>
      <c r="IT234" s="186"/>
      <c r="IU234" s="186"/>
      <c r="IV234" s="186"/>
    </row>
    <row r="235" spans="1:256" hidden="1">
      <c r="A235" s="868"/>
      <c r="B235" s="844"/>
      <c r="C235" s="182" t="s">
        <v>2</v>
      </c>
      <c r="D235" s="183">
        <f>D233+D234</f>
        <v>60000</v>
      </c>
      <c r="E235" s="184">
        <f t="shared" ref="E235:P235" si="100">E233+E234</f>
        <v>0</v>
      </c>
      <c r="F235" s="184">
        <f t="shared" si="100"/>
        <v>0</v>
      </c>
      <c r="G235" s="184">
        <f t="shared" si="100"/>
        <v>0</v>
      </c>
      <c r="H235" s="184">
        <f t="shared" si="100"/>
        <v>0</v>
      </c>
      <c r="I235" s="184">
        <f t="shared" si="100"/>
        <v>0</v>
      </c>
      <c r="J235" s="184">
        <f t="shared" si="100"/>
        <v>0</v>
      </c>
      <c r="K235" s="184">
        <f t="shared" si="100"/>
        <v>0</v>
      </c>
      <c r="L235" s="184">
        <f t="shared" si="100"/>
        <v>0</v>
      </c>
      <c r="M235" s="184">
        <f t="shared" si="100"/>
        <v>60000</v>
      </c>
      <c r="N235" s="184">
        <f t="shared" si="100"/>
        <v>60000</v>
      </c>
      <c r="O235" s="184">
        <f t="shared" si="100"/>
        <v>0</v>
      </c>
      <c r="P235" s="184">
        <f t="shared" si="100"/>
        <v>0</v>
      </c>
      <c r="Q235" s="185"/>
      <c r="R235" s="185"/>
      <c r="S235" s="185"/>
      <c r="T235" s="185"/>
      <c r="U235" s="185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  <c r="BN235" s="186"/>
      <c r="BO235" s="186"/>
      <c r="BP235" s="186"/>
      <c r="BQ235" s="186"/>
      <c r="BR235" s="186"/>
      <c r="BS235" s="186"/>
      <c r="BT235" s="186"/>
      <c r="BU235" s="186"/>
      <c r="BV235" s="186"/>
      <c r="BW235" s="186"/>
      <c r="BX235" s="186"/>
      <c r="BY235" s="186"/>
      <c r="BZ235" s="186"/>
      <c r="CA235" s="186"/>
      <c r="CB235" s="186"/>
      <c r="CC235" s="186"/>
      <c r="CD235" s="186"/>
      <c r="CE235" s="186"/>
      <c r="CF235" s="186"/>
      <c r="CG235" s="186"/>
      <c r="CH235" s="186"/>
      <c r="CI235" s="186"/>
      <c r="CJ235" s="186"/>
      <c r="CK235" s="186"/>
      <c r="CL235" s="186"/>
      <c r="CM235" s="186"/>
      <c r="CN235" s="186"/>
      <c r="CO235" s="186"/>
      <c r="CP235" s="186"/>
      <c r="CQ235" s="186"/>
      <c r="CR235" s="186"/>
      <c r="CS235" s="186"/>
      <c r="CT235" s="186"/>
      <c r="CU235" s="186"/>
      <c r="CV235" s="186"/>
      <c r="CW235" s="186"/>
      <c r="CX235" s="186"/>
      <c r="CY235" s="186"/>
      <c r="CZ235" s="186"/>
      <c r="DA235" s="186"/>
      <c r="DB235" s="186"/>
      <c r="DC235" s="186"/>
      <c r="DD235" s="186"/>
      <c r="DE235" s="186"/>
      <c r="DF235" s="186"/>
      <c r="DG235" s="186"/>
      <c r="DH235" s="186"/>
      <c r="DI235" s="186"/>
      <c r="DJ235" s="186"/>
      <c r="DK235" s="186"/>
      <c r="DL235" s="186"/>
      <c r="DM235" s="186"/>
      <c r="DN235" s="186"/>
      <c r="DO235" s="186"/>
      <c r="DP235" s="186"/>
      <c r="DQ235" s="186"/>
      <c r="DR235" s="186"/>
      <c r="DS235" s="186"/>
      <c r="DT235" s="186"/>
      <c r="DU235" s="186"/>
      <c r="DV235" s="186"/>
      <c r="DW235" s="186"/>
      <c r="DX235" s="186"/>
      <c r="DY235" s="186"/>
      <c r="DZ235" s="186"/>
      <c r="EA235" s="186"/>
      <c r="EB235" s="186"/>
      <c r="EC235" s="186"/>
      <c r="ED235" s="186"/>
      <c r="EE235" s="186"/>
      <c r="EF235" s="186"/>
      <c r="EG235" s="186"/>
      <c r="EH235" s="186"/>
      <c r="EI235" s="186"/>
      <c r="EJ235" s="186"/>
      <c r="EK235" s="186"/>
      <c r="EL235" s="186"/>
      <c r="EM235" s="186"/>
      <c r="EN235" s="186"/>
      <c r="EO235" s="186"/>
      <c r="EP235" s="186"/>
      <c r="EQ235" s="186"/>
      <c r="ER235" s="186"/>
      <c r="ES235" s="186"/>
      <c r="ET235" s="186"/>
      <c r="EU235" s="186"/>
      <c r="EV235" s="186"/>
      <c r="EW235" s="186"/>
      <c r="EX235" s="186"/>
      <c r="EY235" s="186"/>
      <c r="EZ235" s="186"/>
      <c r="FA235" s="186"/>
      <c r="FB235" s="186"/>
      <c r="FC235" s="186"/>
      <c r="FD235" s="186"/>
      <c r="FE235" s="186"/>
      <c r="FF235" s="186"/>
      <c r="FG235" s="186"/>
      <c r="FH235" s="186"/>
      <c r="FI235" s="186"/>
      <c r="FJ235" s="186"/>
      <c r="FK235" s="186"/>
      <c r="FL235" s="186"/>
      <c r="FM235" s="186"/>
      <c r="FN235" s="186"/>
      <c r="FO235" s="186"/>
      <c r="FP235" s="186"/>
      <c r="FQ235" s="186"/>
      <c r="FR235" s="186"/>
      <c r="FS235" s="186"/>
      <c r="FT235" s="186"/>
      <c r="FU235" s="186"/>
      <c r="FV235" s="186"/>
      <c r="FW235" s="186"/>
      <c r="FX235" s="186"/>
      <c r="FY235" s="186"/>
      <c r="FZ235" s="186"/>
      <c r="GA235" s="186"/>
      <c r="GB235" s="186"/>
      <c r="GC235" s="186"/>
      <c r="GD235" s="186"/>
      <c r="GE235" s="186"/>
      <c r="GF235" s="186"/>
      <c r="GG235" s="186"/>
      <c r="GH235" s="186"/>
      <c r="GI235" s="186"/>
      <c r="GJ235" s="186"/>
      <c r="GK235" s="186"/>
      <c r="GL235" s="186"/>
      <c r="GM235" s="186"/>
      <c r="GN235" s="186"/>
      <c r="GO235" s="186"/>
      <c r="GP235" s="186"/>
      <c r="GQ235" s="186"/>
      <c r="GR235" s="186"/>
      <c r="GS235" s="186"/>
      <c r="GT235" s="186"/>
      <c r="GU235" s="186"/>
      <c r="GV235" s="186"/>
      <c r="GW235" s="186"/>
      <c r="GX235" s="186"/>
      <c r="GY235" s="186"/>
      <c r="GZ235" s="186"/>
      <c r="HA235" s="186"/>
      <c r="HB235" s="186"/>
      <c r="HC235" s="186"/>
      <c r="HD235" s="186"/>
      <c r="HE235" s="186"/>
      <c r="HF235" s="186"/>
      <c r="HG235" s="186"/>
      <c r="HH235" s="186"/>
      <c r="HI235" s="186"/>
      <c r="HJ235" s="186"/>
      <c r="HK235" s="186"/>
      <c r="HL235" s="186"/>
      <c r="HM235" s="186"/>
      <c r="HN235" s="186"/>
      <c r="HO235" s="186"/>
      <c r="HP235" s="186"/>
      <c r="HQ235" s="186"/>
      <c r="HR235" s="186"/>
      <c r="HS235" s="186"/>
      <c r="HT235" s="186"/>
      <c r="HU235" s="186"/>
      <c r="HV235" s="186"/>
      <c r="HW235" s="186"/>
      <c r="HX235" s="186"/>
      <c r="HY235" s="186"/>
      <c r="HZ235" s="186"/>
      <c r="IA235" s="186"/>
      <c r="IB235" s="186"/>
      <c r="IC235" s="186"/>
      <c r="ID235" s="186"/>
      <c r="IE235" s="186"/>
      <c r="IF235" s="186"/>
      <c r="IG235" s="186"/>
      <c r="IH235" s="186"/>
      <c r="II235" s="186"/>
      <c r="IJ235" s="186"/>
      <c r="IK235" s="186"/>
      <c r="IL235" s="186"/>
      <c r="IM235" s="186"/>
      <c r="IN235" s="186"/>
      <c r="IO235" s="186"/>
      <c r="IP235" s="186"/>
      <c r="IQ235" s="186"/>
      <c r="IR235" s="186"/>
      <c r="IS235" s="186"/>
      <c r="IT235" s="186"/>
      <c r="IU235" s="186"/>
      <c r="IV235" s="186"/>
    </row>
    <row r="236" spans="1:256" hidden="1">
      <c r="A236" s="866">
        <v>85148</v>
      </c>
      <c r="B236" s="842" t="s">
        <v>244</v>
      </c>
      <c r="C236" s="182" t="s">
        <v>0</v>
      </c>
      <c r="D236" s="183">
        <f>E236+M236</f>
        <v>6135690</v>
      </c>
      <c r="E236" s="184">
        <f>F236+I236+J236+K236+L236</f>
        <v>6135690</v>
      </c>
      <c r="F236" s="184">
        <f>G236+H236</f>
        <v>6135690</v>
      </c>
      <c r="G236" s="184">
        <v>0</v>
      </c>
      <c r="H236" s="184">
        <v>6135690</v>
      </c>
      <c r="I236" s="184">
        <v>0</v>
      </c>
      <c r="J236" s="184">
        <v>0</v>
      </c>
      <c r="K236" s="184">
        <v>0</v>
      </c>
      <c r="L236" s="184">
        <v>0</v>
      </c>
      <c r="M236" s="184">
        <f t="shared" si="97"/>
        <v>0</v>
      </c>
      <c r="N236" s="184">
        <v>0</v>
      </c>
      <c r="O236" s="184">
        <v>0</v>
      </c>
      <c r="P236" s="184">
        <v>0</v>
      </c>
      <c r="Q236" s="185"/>
      <c r="R236" s="185"/>
      <c r="S236" s="185"/>
      <c r="T236" s="185"/>
      <c r="U236" s="185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6"/>
      <c r="BO236" s="186"/>
      <c r="BP236" s="186"/>
      <c r="BQ236" s="186"/>
      <c r="BR236" s="186"/>
      <c r="BS236" s="186"/>
      <c r="BT236" s="186"/>
      <c r="BU236" s="186"/>
      <c r="BV236" s="186"/>
      <c r="BW236" s="186"/>
      <c r="BX236" s="186"/>
      <c r="BY236" s="186"/>
      <c r="BZ236" s="186"/>
      <c r="CA236" s="186"/>
      <c r="CB236" s="186"/>
      <c r="CC236" s="186"/>
      <c r="CD236" s="186"/>
      <c r="CE236" s="186"/>
      <c r="CF236" s="186"/>
      <c r="CG236" s="186"/>
      <c r="CH236" s="186"/>
      <c r="CI236" s="186"/>
      <c r="CJ236" s="186"/>
      <c r="CK236" s="186"/>
      <c r="CL236" s="186"/>
      <c r="CM236" s="186"/>
      <c r="CN236" s="186"/>
      <c r="CO236" s="186"/>
      <c r="CP236" s="186"/>
      <c r="CQ236" s="186"/>
      <c r="CR236" s="186"/>
      <c r="CS236" s="186"/>
      <c r="CT236" s="186"/>
      <c r="CU236" s="186"/>
      <c r="CV236" s="186"/>
      <c r="CW236" s="186"/>
      <c r="CX236" s="186"/>
      <c r="CY236" s="186"/>
      <c r="CZ236" s="186"/>
      <c r="DA236" s="186"/>
      <c r="DB236" s="186"/>
      <c r="DC236" s="186"/>
      <c r="DD236" s="186"/>
      <c r="DE236" s="186"/>
      <c r="DF236" s="186"/>
      <c r="DG236" s="186"/>
      <c r="DH236" s="186"/>
      <c r="DI236" s="186"/>
      <c r="DJ236" s="186"/>
      <c r="DK236" s="186"/>
      <c r="DL236" s="186"/>
      <c r="DM236" s="186"/>
      <c r="DN236" s="186"/>
      <c r="DO236" s="186"/>
      <c r="DP236" s="186"/>
      <c r="DQ236" s="186"/>
      <c r="DR236" s="186"/>
      <c r="DS236" s="186"/>
      <c r="DT236" s="186"/>
      <c r="DU236" s="186"/>
      <c r="DV236" s="186"/>
      <c r="DW236" s="186"/>
      <c r="DX236" s="186"/>
      <c r="DY236" s="186"/>
      <c r="DZ236" s="186"/>
      <c r="EA236" s="186"/>
      <c r="EB236" s="186"/>
      <c r="EC236" s="186"/>
      <c r="ED236" s="186"/>
      <c r="EE236" s="186"/>
      <c r="EF236" s="186"/>
      <c r="EG236" s="186"/>
      <c r="EH236" s="186"/>
      <c r="EI236" s="186"/>
      <c r="EJ236" s="186"/>
      <c r="EK236" s="186"/>
      <c r="EL236" s="186"/>
      <c r="EM236" s="186"/>
      <c r="EN236" s="186"/>
      <c r="EO236" s="186"/>
      <c r="EP236" s="186"/>
      <c r="EQ236" s="186"/>
      <c r="ER236" s="186"/>
      <c r="ES236" s="186"/>
      <c r="ET236" s="186"/>
      <c r="EU236" s="186"/>
      <c r="EV236" s="186"/>
      <c r="EW236" s="186"/>
      <c r="EX236" s="186"/>
      <c r="EY236" s="186"/>
      <c r="EZ236" s="186"/>
      <c r="FA236" s="186"/>
      <c r="FB236" s="186"/>
      <c r="FC236" s="186"/>
      <c r="FD236" s="186"/>
      <c r="FE236" s="186"/>
      <c r="FF236" s="186"/>
      <c r="FG236" s="186"/>
      <c r="FH236" s="186"/>
      <c r="FI236" s="186"/>
      <c r="FJ236" s="186"/>
      <c r="FK236" s="186"/>
      <c r="FL236" s="186"/>
      <c r="FM236" s="186"/>
      <c r="FN236" s="186"/>
      <c r="FO236" s="186"/>
      <c r="FP236" s="186"/>
      <c r="FQ236" s="186"/>
      <c r="FR236" s="186"/>
      <c r="FS236" s="186"/>
      <c r="FT236" s="186"/>
      <c r="FU236" s="186"/>
      <c r="FV236" s="186"/>
      <c r="FW236" s="186"/>
      <c r="FX236" s="186"/>
      <c r="FY236" s="186"/>
      <c r="FZ236" s="186"/>
      <c r="GA236" s="186"/>
      <c r="GB236" s="186"/>
      <c r="GC236" s="186"/>
      <c r="GD236" s="186"/>
      <c r="GE236" s="186"/>
      <c r="GF236" s="186"/>
      <c r="GG236" s="186"/>
      <c r="GH236" s="186"/>
      <c r="GI236" s="186"/>
      <c r="GJ236" s="186"/>
      <c r="GK236" s="186"/>
      <c r="GL236" s="186"/>
      <c r="GM236" s="186"/>
      <c r="GN236" s="186"/>
      <c r="GO236" s="186"/>
      <c r="GP236" s="186"/>
      <c r="GQ236" s="186"/>
      <c r="GR236" s="186"/>
      <c r="GS236" s="186"/>
      <c r="GT236" s="186"/>
      <c r="GU236" s="186"/>
      <c r="GV236" s="186"/>
      <c r="GW236" s="186"/>
      <c r="GX236" s="186"/>
      <c r="GY236" s="186"/>
      <c r="GZ236" s="186"/>
      <c r="HA236" s="186"/>
      <c r="HB236" s="186"/>
      <c r="HC236" s="186"/>
      <c r="HD236" s="186"/>
      <c r="HE236" s="186"/>
      <c r="HF236" s="186"/>
      <c r="HG236" s="186"/>
      <c r="HH236" s="186"/>
      <c r="HI236" s="186"/>
      <c r="HJ236" s="186"/>
      <c r="HK236" s="186"/>
      <c r="HL236" s="186"/>
      <c r="HM236" s="186"/>
      <c r="HN236" s="186"/>
      <c r="HO236" s="186"/>
      <c r="HP236" s="186"/>
      <c r="HQ236" s="186"/>
      <c r="HR236" s="186"/>
      <c r="HS236" s="186"/>
      <c r="HT236" s="186"/>
      <c r="HU236" s="186"/>
      <c r="HV236" s="186"/>
      <c r="HW236" s="186"/>
      <c r="HX236" s="186"/>
      <c r="HY236" s="186"/>
      <c r="HZ236" s="186"/>
      <c r="IA236" s="186"/>
      <c r="IB236" s="186"/>
      <c r="IC236" s="186"/>
      <c r="ID236" s="186"/>
      <c r="IE236" s="186"/>
      <c r="IF236" s="186"/>
      <c r="IG236" s="186"/>
      <c r="IH236" s="186"/>
      <c r="II236" s="186"/>
      <c r="IJ236" s="186"/>
      <c r="IK236" s="186"/>
      <c r="IL236" s="186"/>
      <c r="IM236" s="186"/>
      <c r="IN236" s="186"/>
      <c r="IO236" s="186"/>
      <c r="IP236" s="186"/>
      <c r="IQ236" s="186"/>
      <c r="IR236" s="186"/>
      <c r="IS236" s="186"/>
      <c r="IT236" s="186"/>
      <c r="IU236" s="186"/>
      <c r="IV236" s="186"/>
    </row>
    <row r="237" spans="1:256" hidden="1">
      <c r="A237" s="867"/>
      <c r="B237" s="843"/>
      <c r="C237" s="182" t="s">
        <v>1</v>
      </c>
      <c r="D237" s="183">
        <f>E237+M237</f>
        <v>0</v>
      </c>
      <c r="E237" s="184">
        <f>F237+I237+J237+K237+L237</f>
        <v>0</v>
      </c>
      <c r="F237" s="184">
        <f>G237+H237</f>
        <v>0</v>
      </c>
      <c r="G237" s="184"/>
      <c r="H237" s="184"/>
      <c r="I237" s="184"/>
      <c r="J237" s="184"/>
      <c r="K237" s="184"/>
      <c r="L237" s="184"/>
      <c r="M237" s="184">
        <f t="shared" si="97"/>
        <v>0</v>
      </c>
      <c r="N237" s="184"/>
      <c r="O237" s="184"/>
      <c r="P237" s="184"/>
      <c r="Q237" s="185"/>
      <c r="R237" s="185"/>
      <c r="S237" s="185"/>
      <c r="T237" s="185"/>
      <c r="U237" s="185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  <c r="CO237" s="186"/>
      <c r="CP237" s="186"/>
      <c r="CQ237" s="186"/>
      <c r="CR237" s="186"/>
      <c r="CS237" s="186"/>
      <c r="CT237" s="186"/>
      <c r="CU237" s="186"/>
      <c r="CV237" s="186"/>
      <c r="CW237" s="186"/>
      <c r="CX237" s="186"/>
      <c r="CY237" s="186"/>
      <c r="CZ237" s="186"/>
      <c r="DA237" s="186"/>
      <c r="DB237" s="186"/>
      <c r="DC237" s="186"/>
      <c r="DD237" s="186"/>
      <c r="DE237" s="186"/>
      <c r="DF237" s="186"/>
      <c r="DG237" s="186"/>
      <c r="DH237" s="186"/>
      <c r="DI237" s="186"/>
      <c r="DJ237" s="186"/>
      <c r="DK237" s="186"/>
      <c r="DL237" s="186"/>
      <c r="DM237" s="186"/>
      <c r="DN237" s="186"/>
      <c r="DO237" s="186"/>
      <c r="DP237" s="186"/>
      <c r="DQ237" s="186"/>
      <c r="DR237" s="186"/>
      <c r="DS237" s="186"/>
      <c r="DT237" s="186"/>
      <c r="DU237" s="186"/>
      <c r="DV237" s="186"/>
      <c r="DW237" s="186"/>
      <c r="DX237" s="186"/>
      <c r="DY237" s="186"/>
      <c r="DZ237" s="186"/>
      <c r="EA237" s="186"/>
      <c r="EB237" s="186"/>
      <c r="EC237" s="186"/>
      <c r="ED237" s="186"/>
      <c r="EE237" s="186"/>
      <c r="EF237" s="186"/>
      <c r="EG237" s="186"/>
      <c r="EH237" s="186"/>
      <c r="EI237" s="186"/>
      <c r="EJ237" s="186"/>
      <c r="EK237" s="186"/>
      <c r="EL237" s="186"/>
      <c r="EM237" s="186"/>
      <c r="EN237" s="186"/>
      <c r="EO237" s="186"/>
      <c r="EP237" s="186"/>
      <c r="EQ237" s="186"/>
      <c r="ER237" s="186"/>
      <c r="ES237" s="186"/>
      <c r="ET237" s="186"/>
      <c r="EU237" s="186"/>
      <c r="EV237" s="186"/>
      <c r="EW237" s="186"/>
      <c r="EX237" s="186"/>
      <c r="EY237" s="186"/>
      <c r="EZ237" s="186"/>
      <c r="FA237" s="186"/>
      <c r="FB237" s="186"/>
      <c r="FC237" s="186"/>
      <c r="FD237" s="186"/>
      <c r="FE237" s="186"/>
      <c r="FF237" s="186"/>
      <c r="FG237" s="186"/>
      <c r="FH237" s="186"/>
      <c r="FI237" s="186"/>
      <c r="FJ237" s="186"/>
      <c r="FK237" s="186"/>
      <c r="FL237" s="186"/>
      <c r="FM237" s="186"/>
      <c r="FN237" s="186"/>
      <c r="FO237" s="186"/>
      <c r="FP237" s="186"/>
      <c r="FQ237" s="186"/>
      <c r="FR237" s="186"/>
      <c r="FS237" s="186"/>
      <c r="FT237" s="186"/>
      <c r="FU237" s="186"/>
      <c r="FV237" s="186"/>
      <c r="FW237" s="186"/>
      <c r="FX237" s="186"/>
      <c r="FY237" s="186"/>
      <c r="FZ237" s="186"/>
      <c r="GA237" s="186"/>
      <c r="GB237" s="186"/>
      <c r="GC237" s="186"/>
      <c r="GD237" s="186"/>
      <c r="GE237" s="186"/>
      <c r="GF237" s="186"/>
      <c r="GG237" s="186"/>
      <c r="GH237" s="186"/>
      <c r="GI237" s="186"/>
      <c r="GJ237" s="186"/>
      <c r="GK237" s="186"/>
      <c r="GL237" s="186"/>
      <c r="GM237" s="186"/>
      <c r="GN237" s="186"/>
      <c r="GO237" s="186"/>
      <c r="GP237" s="186"/>
      <c r="GQ237" s="186"/>
      <c r="GR237" s="186"/>
      <c r="GS237" s="186"/>
      <c r="GT237" s="186"/>
      <c r="GU237" s="186"/>
      <c r="GV237" s="186"/>
      <c r="GW237" s="186"/>
      <c r="GX237" s="186"/>
      <c r="GY237" s="186"/>
      <c r="GZ237" s="186"/>
      <c r="HA237" s="186"/>
      <c r="HB237" s="186"/>
      <c r="HC237" s="186"/>
      <c r="HD237" s="186"/>
      <c r="HE237" s="186"/>
      <c r="HF237" s="186"/>
      <c r="HG237" s="186"/>
      <c r="HH237" s="186"/>
      <c r="HI237" s="186"/>
      <c r="HJ237" s="186"/>
      <c r="HK237" s="186"/>
      <c r="HL237" s="186"/>
      <c r="HM237" s="186"/>
      <c r="HN237" s="186"/>
      <c r="HO237" s="186"/>
      <c r="HP237" s="186"/>
      <c r="HQ237" s="186"/>
      <c r="HR237" s="186"/>
      <c r="HS237" s="186"/>
      <c r="HT237" s="186"/>
      <c r="HU237" s="186"/>
      <c r="HV237" s="186"/>
      <c r="HW237" s="186"/>
      <c r="HX237" s="186"/>
      <c r="HY237" s="186"/>
      <c r="HZ237" s="186"/>
      <c r="IA237" s="186"/>
      <c r="IB237" s="186"/>
      <c r="IC237" s="186"/>
      <c r="ID237" s="186"/>
      <c r="IE237" s="186"/>
      <c r="IF237" s="186"/>
      <c r="IG237" s="186"/>
      <c r="IH237" s="186"/>
      <c r="II237" s="186"/>
      <c r="IJ237" s="186"/>
      <c r="IK237" s="186"/>
      <c r="IL237" s="186"/>
      <c r="IM237" s="186"/>
      <c r="IN237" s="186"/>
      <c r="IO237" s="186"/>
      <c r="IP237" s="186"/>
      <c r="IQ237" s="186"/>
      <c r="IR237" s="186"/>
      <c r="IS237" s="186"/>
      <c r="IT237" s="186"/>
      <c r="IU237" s="186"/>
      <c r="IV237" s="186"/>
    </row>
    <row r="238" spans="1:256" hidden="1">
      <c r="A238" s="868"/>
      <c r="B238" s="844"/>
      <c r="C238" s="182" t="s">
        <v>2</v>
      </c>
      <c r="D238" s="183">
        <f>D236+D237</f>
        <v>6135690</v>
      </c>
      <c r="E238" s="184">
        <f t="shared" ref="E238:P238" si="101">E236+E237</f>
        <v>6135690</v>
      </c>
      <c r="F238" s="184">
        <f t="shared" si="101"/>
        <v>6135690</v>
      </c>
      <c r="G238" s="184">
        <f t="shared" si="101"/>
        <v>0</v>
      </c>
      <c r="H238" s="184">
        <f t="shared" si="101"/>
        <v>6135690</v>
      </c>
      <c r="I238" s="184">
        <f t="shared" si="101"/>
        <v>0</v>
      </c>
      <c r="J238" s="184">
        <f t="shared" si="101"/>
        <v>0</v>
      </c>
      <c r="K238" s="184">
        <f t="shared" si="101"/>
        <v>0</v>
      </c>
      <c r="L238" s="184">
        <f t="shared" si="101"/>
        <v>0</v>
      </c>
      <c r="M238" s="184">
        <f t="shared" si="101"/>
        <v>0</v>
      </c>
      <c r="N238" s="184">
        <f t="shared" si="101"/>
        <v>0</v>
      </c>
      <c r="O238" s="184">
        <f t="shared" si="101"/>
        <v>0</v>
      </c>
      <c r="P238" s="184">
        <f t="shared" si="101"/>
        <v>0</v>
      </c>
      <c r="Q238" s="185"/>
      <c r="R238" s="185"/>
      <c r="S238" s="185"/>
      <c r="T238" s="185"/>
      <c r="U238" s="185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  <c r="BU238" s="186"/>
      <c r="BV238" s="186"/>
      <c r="BW238" s="186"/>
      <c r="BX238" s="186"/>
      <c r="BY238" s="186"/>
      <c r="BZ238" s="186"/>
      <c r="CA238" s="186"/>
      <c r="CB238" s="186"/>
      <c r="CC238" s="186"/>
      <c r="CD238" s="186"/>
      <c r="CE238" s="186"/>
      <c r="CF238" s="186"/>
      <c r="CG238" s="186"/>
      <c r="CH238" s="186"/>
      <c r="CI238" s="186"/>
      <c r="CJ238" s="186"/>
      <c r="CK238" s="186"/>
      <c r="CL238" s="186"/>
      <c r="CM238" s="186"/>
      <c r="CN238" s="186"/>
      <c r="CO238" s="186"/>
      <c r="CP238" s="186"/>
      <c r="CQ238" s="186"/>
      <c r="CR238" s="186"/>
      <c r="CS238" s="186"/>
      <c r="CT238" s="186"/>
      <c r="CU238" s="186"/>
      <c r="CV238" s="186"/>
      <c r="CW238" s="186"/>
      <c r="CX238" s="186"/>
      <c r="CY238" s="186"/>
      <c r="CZ238" s="186"/>
      <c r="DA238" s="186"/>
      <c r="DB238" s="186"/>
      <c r="DC238" s="186"/>
      <c r="DD238" s="186"/>
      <c r="DE238" s="186"/>
      <c r="DF238" s="186"/>
      <c r="DG238" s="186"/>
      <c r="DH238" s="186"/>
      <c r="DI238" s="186"/>
      <c r="DJ238" s="186"/>
      <c r="DK238" s="186"/>
      <c r="DL238" s="186"/>
      <c r="DM238" s="186"/>
      <c r="DN238" s="186"/>
      <c r="DO238" s="186"/>
      <c r="DP238" s="186"/>
      <c r="DQ238" s="186"/>
      <c r="DR238" s="186"/>
      <c r="DS238" s="186"/>
      <c r="DT238" s="186"/>
      <c r="DU238" s="186"/>
      <c r="DV238" s="186"/>
      <c r="DW238" s="186"/>
      <c r="DX238" s="186"/>
      <c r="DY238" s="186"/>
      <c r="DZ238" s="186"/>
      <c r="EA238" s="186"/>
      <c r="EB238" s="186"/>
      <c r="EC238" s="186"/>
      <c r="ED238" s="186"/>
      <c r="EE238" s="186"/>
      <c r="EF238" s="186"/>
      <c r="EG238" s="186"/>
      <c r="EH238" s="186"/>
      <c r="EI238" s="186"/>
      <c r="EJ238" s="186"/>
      <c r="EK238" s="186"/>
      <c r="EL238" s="186"/>
      <c r="EM238" s="186"/>
      <c r="EN238" s="186"/>
      <c r="EO238" s="186"/>
      <c r="EP238" s="186"/>
      <c r="EQ238" s="186"/>
      <c r="ER238" s="186"/>
      <c r="ES238" s="186"/>
      <c r="ET238" s="186"/>
      <c r="EU238" s="186"/>
      <c r="EV238" s="186"/>
      <c r="EW238" s="186"/>
      <c r="EX238" s="186"/>
      <c r="EY238" s="186"/>
      <c r="EZ238" s="186"/>
      <c r="FA238" s="186"/>
      <c r="FB238" s="186"/>
      <c r="FC238" s="186"/>
      <c r="FD238" s="186"/>
      <c r="FE238" s="186"/>
      <c r="FF238" s="186"/>
      <c r="FG238" s="186"/>
      <c r="FH238" s="186"/>
      <c r="FI238" s="186"/>
      <c r="FJ238" s="186"/>
      <c r="FK238" s="186"/>
      <c r="FL238" s="186"/>
      <c r="FM238" s="186"/>
      <c r="FN238" s="186"/>
      <c r="FO238" s="186"/>
      <c r="FP238" s="186"/>
      <c r="FQ238" s="186"/>
      <c r="FR238" s="186"/>
      <c r="FS238" s="186"/>
      <c r="FT238" s="186"/>
      <c r="FU238" s="186"/>
      <c r="FV238" s="186"/>
      <c r="FW238" s="186"/>
      <c r="FX238" s="186"/>
      <c r="FY238" s="186"/>
      <c r="FZ238" s="186"/>
      <c r="GA238" s="186"/>
      <c r="GB238" s="186"/>
      <c r="GC238" s="186"/>
      <c r="GD238" s="186"/>
      <c r="GE238" s="186"/>
      <c r="GF238" s="186"/>
      <c r="GG238" s="186"/>
      <c r="GH238" s="186"/>
      <c r="GI238" s="186"/>
      <c r="GJ238" s="186"/>
      <c r="GK238" s="186"/>
      <c r="GL238" s="186"/>
      <c r="GM238" s="186"/>
      <c r="GN238" s="186"/>
      <c r="GO238" s="186"/>
      <c r="GP238" s="186"/>
      <c r="GQ238" s="186"/>
      <c r="GR238" s="186"/>
      <c r="GS238" s="186"/>
      <c r="GT238" s="186"/>
      <c r="GU238" s="186"/>
      <c r="GV238" s="186"/>
      <c r="GW238" s="186"/>
      <c r="GX238" s="186"/>
      <c r="GY238" s="186"/>
      <c r="GZ238" s="186"/>
      <c r="HA238" s="186"/>
      <c r="HB238" s="186"/>
      <c r="HC238" s="186"/>
      <c r="HD238" s="186"/>
      <c r="HE238" s="186"/>
      <c r="HF238" s="186"/>
      <c r="HG238" s="186"/>
      <c r="HH238" s="186"/>
      <c r="HI238" s="186"/>
      <c r="HJ238" s="186"/>
      <c r="HK238" s="186"/>
      <c r="HL238" s="186"/>
      <c r="HM238" s="186"/>
      <c r="HN238" s="186"/>
      <c r="HO238" s="186"/>
      <c r="HP238" s="186"/>
      <c r="HQ238" s="186"/>
      <c r="HR238" s="186"/>
      <c r="HS238" s="186"/>
      <c r="HT238" s="186"/>
      <c r="HU238" s="186"/>
      <c r="HV238" s="186"/>
      <c r="HW238" s="186"/>
      <c r="HX238" s="186"/>
      <c r="HY238" s="186"/>
      <c r="HZ238" s="186"/>
      <c r="IA238" s="186"/>
      <c r="IB238" s="186"/>
      <c r="IC238" s="186"/>
      <c r="ID238" s="186"/>
      <c r="IE238" s="186"/>
      <c r="IF238" s="186"/>
      <c r="IG238" s="186"/>
      <c r="IH238" s="186"/>
      <c r="II238" s="186"/>
      <c r="IJ238" s="186"/>
      <c r="IK238" s="186"/>
      <c r="IL238" s="186"/>
      <c r="IM238" s="186"/>
      <c r="IN238" s="186"/>
      <c r="IO238" s="186"/>
      <c r="IP238" s="186"/>
      <c r="IQ238" s="186"/>
      <c r="IR238" s="186"/>
      <c r="IS238" s="186"/>
      <c r="IT238" s="186"/>
      <c r="IU238" s="186"/>
      <c r="IV238" s="186"/>
    </row>
    <row r="239" spans="1:256" hidden="1">
      <c r="A239" s="866">
        <v>85149</v>
      </c>
      <c r="B239" s="842" t="s">
        <v>245</v>
      </c>
      <c r="C239" s="182" t="s">
        <v>0</v>
      </c>
      <c r="D239" s="183">
        <f>E239+M239</f>
        <v>1640000</v>
      </c>
      <c r="E239" s="184">
        <f>F239+I239+J239+K239+L239</f>
        <v>1640000</v>
      </c>
      <c r="F239" s="184">
        <f>G239+H239</f>
        <v>0</v>
      </c>
      <c r="G239" s="184">
        <v>0</v>
      </c>
      <c r="H239" s="184">
        <v>0</v>
      </c>
      <c r="I239" s="184">
        <v>900000</v>
      </c>
      <c r="J239" s="184">
        <v>0</v>
      </c>
      <c r="K239" s="184">
        <v>740000</v>
      </c>
      <c r="L239" s="184">
        <v>0</v>
      </c>
      <c r="M239" s="184">
        <f t="shared" si="97"/>
        <v>0</v>
      </c>
      <c r="N239" s="184">
        <v>0</v>
      </c>
      <c r="O239" s="184">
        <v>0</v>
      </c>
      <c r="P239" s="184">
        <v>0</v>
      </c>
      <c r="Q239" s="185"/>
      <c r="R239" s="185"/>
      <c r="S239" s="185"/>
      <c r="T239" s="185"/>
      <c r="U239" s="185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  <c r="BU239" s="186"/>
      <c r="BV239" s="186"/>
      <c r="BW239" s="186"/>
      <c r="BX239" s="186"/>
      <c r="BY239" s="186"/>
      <c r="BZ239" s="186"/>
      <c r="CA239" s="186"/>
      <c r="CB239" s="186"/>
      <c r="CC239" s="186"/>
      <c r="CD239" s="186"/>
      <c r="CE239" s="186"/>
      <c r="CF239" s="186"/>
      <c r="CG239" s="186"/>
      <c r="CH239" s="186"/>
      <c r="CI239" s="186"/>
      <c r="CJ239" s="186"/>
      <c r="CK239" s="186"/>
      <c r="CL239" s="186"/>
      <c r="CM239" s="186"/>
      <c r="CN239" s="186"/>
      <c r="CO239" s="186"/>
      <c r="CP239" s="186"/>
      <c r="CQ239" s="186"/>
      <c r="CR239" s="186"/>
      <c r="CS239" s="186"/>
      <c r="CT239" s="186"/>
      <c r="CU239" s="186"/>
      <c r="CV239" s="186"/>
      <c r="CW239" s="186"/>
      <c r="CX239" s="186"/>
      <c r="CY239" s="186"/>
      <c r="CZ239" s="186"/>
      <c r="DA239" s="186"/>
      <c r="DB239" s="186"/>
      <c r="DC239" s="186"/>
      <c r="DD239" s="186"/>
      <c r="DE239" s="186"/>
      <c r="DF239" s="186"/>
      <c r="DG239" s="186"/>
      <c r="DH239" s="186"/>
      <c r="DI239" s="186"/>
      <c r="DJ239" s="186"/>
      <c r="DK239" s="186"/>
      <c r="DL239" s="186"/>
      <c r="DM239" s="186"/>
      <c r="DN239" s="186"/>
      <c r="DO239" s="186"/>
      <c r="DP239" s="186"/>
      <c r="DQ239" s="186"/>
      <c r="DR239" s="186"/>
      <c r="DS239" s="186"/>
      <c r="DT239" s="186"/>
      <c r="DU239" s="186"/>
      <c r="DV239" s="186"/>
      <c r="DW239" s="186"/>
      <c r="DX239" s="186"/>
      <c r="DY239" s="186"/>
      <c r="DZ239" s="186"/>
      <c r="EA239" s="186"/>
      <c r="EB239" s="186"/>
      <c r="EC239" s="186"/>
      <c r="ED239" s="186"/>
      <c r="EE239" s="186"/>
      <c r="EF239" s="186"/>
      <c r="EG239" s="186"/>
      <c r="EH239" s="186"/>
      <c r="EI239" s="186"/>
      <c r="EJ239" s="186"/>
      <c r="EK239" s="186"/>
      <c r="EL239" s="186"/>
      <c r="EM239" s="186"/>
      <c r="EN239" s="186"/>
      <c r="EO239" s="186"/>
      <c r="EP239" s="186"/>
      <c r="EQ239" s="186"/>
      <c r="ER239" s="186"/>
      <c r="ES239" s="186"/>
      <c r="ET239" s="186"/>
      <c r="EU239" s="186"/>
      <c r="EV239" s="186"/>
      <c r="EW239" s="186"/>
      <c r="EX239" s="186"/>
      <c r="EY239" s="186"/>
      <c r="EZ239" s="186"/>
      <c r="FA239" s="186"/>
      <c r="FB239" s="186"/>
      <c r="FC239" s="186"/>
      <c r="FD239" s="186"/>
      <c r="FE239" s="186"/>
      <c r="FF239" s="186"/>
      <c r="FG239" s="186"/>
      <c r="FH239" s="186"/>
      <c r="FI239" s="186"/>
      <c r="FJ239" s="186"/>
      <c r="FK239" s="186"/>
      <c r="FL239" s="186"/>
      <c r="FM239" s="186"/>
      <c r="FN239" s="186"/>
      <c r="FO239" s="186"/>
      <c r="FP239" s="186"/>
      <c r="FQ239" s="186"/>
      <c r="FR239" s="186"/>
      <c r="FS239" s="186"/>
      <c r="FT239" s="186"/>
      <c r="FU239" s="186"/>
      <c r="FV239" s="186"/>
      <c r="FW239" s="186"/>
      <c r="FX239" s="186"/>
      <c r="FY239" s="186"/>
      <c r="FZ239" s="186"/>
      <c r="GA239" s="186"/>
      <c r="GB239" s="186"/>
      <c r="GC239" s="186"/>
      <c r="GD239" s="186"/>
      <c r="GE239" s="186"/>
      <c r="GF239" s="186"/>
      <c r="GG239" s="186"/>
      <c r="GH239" s="186"/>
      <c r="GI239" s="186"/>
      <c r="GJ239" s="186"/>
      <c r="GK239" s="186"/>
      <c r="GL239" s="186"/>
      <c r="GM239" s="186"/>
      <c r="GN239" s="186"/>
      <c r="GO239" s="186"/>
      <c r="GP239" s="186"/>
      <c r="GQ239" s="186"/>
      <c r="GR239" s="186"/>
      <c r="GS239" s="186"/>
      <c r="GT239" s="186"/>
      <c r="GU239" s="186"/>
      <c r="GV239" s="186"/>
      <c r="GW239" s="186"/>
      <c r="GX239" s="186"/>
      <c r="GY239" s="186"/>
      <c r="GZ239" s="186"/>
      <c r="HA239" s="186"/>
      <c r="HB239" s="186"/>
      <c r="HC239" s="186"/>
      <c r="HD239" s="186"/>
      <c r="HE239" s="186"/>
      <c r="HF239" s="186"/>
      <c r="HG239" s="186"/>
      <c r="HH239" s="186"/>
      <c r="HI239" s="186"/>
      <c r="HJ239" s="186"/>
      <c r="HK239" s="186"/>
      <c r="HL239" s="186"/>
      <c r="HM239" s="186"/>
      <c r="HN239" s="186"/>
      <c r="HO239" s="186"/>
      <c r="HP239" s="186"/>
      <c r="HQ239" s="186"/>
      <c r="HR239" s="186"/>
      <c r="HS239" s="186"/>
      <c r="HT239" s="186"/>
      <c r="HU239" s="186"/>
      <c r="HV239" s="186"/>
      <c r="HW239" s="186"/>
      <c r="HX239" s="186"/>
      <c r="HY239" s="186"/>
      <c r="HZ239" s="186"/>
      <c r="IA239" s="186"/>
      <c r="IB239" s="186"/>
      <c r="IC239" s="186"/>
      <c r="ID239" s="186"/>
      <c r="IE239" s="186"/>
      <c r="IF239" s="186"/>
      <c r="IG239" s="186"/>
      <c r="IH239" s="186"/>
      <c r="II239" s="186"/>
      <c r="IJ239" s="186"/>
      <c r="IK239" s="186"/>
      <c r="IL239" s="186"/>
      <c r="IM239" s="186"/>
      <c r="IN239" s="186"/>
      <c r="IO239" s="186"/>
      <c r="IP239" s="186"/>
      <c r="IQ239" s="186"/>
      <c r="IR239" s="186"/>
      <c r="IS239" s="186"/>
      <c r="IT239" s="186"/>
      <c r="IU239" s="186"/>
      <c r="IV239" s="186"/>
    </row>
    <row r="240" spans="1:256" hidden="1">
      <c r="A240" s="867"/>
      <c r="B240" s="843"/>
      <c r="C240" s="182" t="s">
        <v>1</v>
      </c>
      <c r="D240" s="183">
        <f>E240+M240</f>
        <v>0</v>
      </c>
      <c r="E240" s="184">
        <f>F240+I240+J240+K240+L240</f>
        <v>0</v>
      </c>
      <c r="F240" s="184">
        <f>G240+H240</f>
        <v>0</v>
      </c>
      <c r="G240" s="184"/>
      <c r="H240" s="184"/>
      <c r="I240" s="184"/>
      <c r="J240" s="184"/>
      <c r="K240" s="184"/>
      <c r="L240" s="184"/>
      <c r="M240" s="184">
        <f t="shared" si="97"/>
        <v>0</v>
      </c>
      <c r="N240" s="184"/>
      <c r="O240" s="184"/>
      <c r="P240" s="184"/>
      <c r="Q240" s="185"/>
      <c r="R240" s="185"/>
      <c r="S240" s="185"/>
      <c r="T240" s="185"/>
      <c r="U240" s="185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  <c r="BS240" s="186"/>
      <c r="BT240" s="186"/>
      <c r="BU240" s="186"/>
      <c r="BV240" s="186"/>
      <c r="BW240" s="186"/>
      <c r="BX240" s="186"/>
      <c r="BY240" s="186"/>
      <c r="BZ240" s="186"/>
      <c r="CA240" s="186"/>
      <c r="CB240" s="186"/>
      <c r="CC240" s="186"/>
      <c r="CD240" s="186"/>
      <c r="CE240" s="186"/>
      <c r="CF240" s="186"/>
      <c r="CG240" s="186"/>
      <c r="CH240" s="186"/>
      <c r="CI240" s="186"/>
      <c r="CJ240" s="186"/>
      <c r="CK240" s="186"/>
      <c r="CL240" s="186"/>
      <c r="CM240" s="186"/>
      <c r="CN240" s="186"/>
      <c r="CO240" s="186"/>
      <c r="CP240" s="186"/>
      <c r="CQ240" s="186"/>
      <c r="CR240" s="186"/>
      <c r="CS240" s="186"/>
      <c r="CT240" s="186"/>
      <c r="CU240" s="186"/>
      <c r="CV240" s="186"/>
      <c r="CW240" s="186"/>
      <c r="CX240" s="186"/>
      <c r="CY240" s="186"/>
      <c r="CZ240" s="186"/>
      <c r="DA240" s="186"/>
      <c r="DB240" s="186"/>
      <c r="DC240" s="186"/>
      <c r="DD240" s="186"/>
      <c r="DE240" s="186"/>
      <c r="DF240" s="186"/>
      <c r="DG240" s="186"/>
      <c r="DH240" s="186"/>
      <c r="DI240" s="186"/>
      <c r="DJ240" s="186"/>
      <c r="DK240" s="186"/>
      <c r="DL240" s="186"/>
      <c r="DM240" s="186"/>
      <c r="DN240" s="186"/>
      <c r="DO240" s="186"/>
      <c r="DP240" s="186"/>
      <c r="DQ240" s="186"/>
      <c r="DR240" s="186"/>
      <c r="DS240" s="186"/>
      <c r="DT240" s="186"/>
      <c r="DU240" s="186"/>
      <c r="DV240" s="186"/>
      <c r="DW240" s="186"/>
      <c r="DX240" s="186"/>
      <c r="DY240" s="186"/>
      <c r="DZ240" s="186"/>
      <c r="EA240" s="186"/>
      <c r="EB240" s="186"/>
      <c r="EC240" s="186"/>
      <c r="ED240" s="186"/>
      <c r="EE240" s="186"/>
      <c r="EF240" s="186"/>
      <c r="EG240" s="186"/>
      <c r="EH240" s="186"/>
      <c r="EI240" s="186"/>
      <c r="EJ240" s="186"/>
      <c r="EK240" s="186"/>
      <c r="EL240" s="186"/>
      <c r="EM240" s="186"/>
      <c r="EN240" s="186"/>
      <c r="EO240" s="186"/>
      <c r="EP240" s="186"/>
      <c r="EQ240" s="186"/>
      <c r="ER240" s="186"/>
      <c r="ES240" s="186"/>
      <c r="ET240" s="186"/>
      <c r="EU240" s="186"/>
      <c r="EV240" s="186"/>
      <c r="EW240" s="186"/>
      <c r="EX240" s="186"/>
      <c r="EY240" s="186"/>
      <c r="EZ240" s="186"/>
      <c r="FA240" s="186"/>
      <c r="FB240" s="186"/>
      <c r="FC240" s="186"/>
      <c r="FD240" s="186"/>
      <c r="FE240" s="186"/>
      <c r="FF240" s="186"/>
      <c r="FG240" s="186"/>
      <c r="FH240" s="186"/>
      <c r="FI240" s="186"/>
      <c r="FJ240" s="186"/>
      <c r="FK240" s="186"/>
      <c r="FL240" s="186"/>
      <c r="FM240" s="186"/>
      <c r="FN240" s="186"/>
      <c r="FO240" s="186"/>
      <c r="FP240" s="186"/>
      <c r="FQ240" s="186"/>
      <c r="FR240" s="186"/>
      <c r="FS240" s="186"/>
      <c r="FT240" s="186"/>
      <c r="FU240" s="186"/>
      <c r="FV240" s="186"/>
      <c r="FW240" s="186"/>
      <c r="FX240" s="186"/>
      <c r="FY240" s="186"/>
      <c r="FZ240" s="186"/>
      <c r="GA240" s="186"/>
      <c r="GB240" s="186"/>
      <c r="GC240" s="186"/>
      <c r="GD240" s="186"/>
      <c r="GE240" s="186"/>
      <c r="GF240" s="186"/>
      <c r="GG240" s="186"/>
      <c r="GH240" s="186"/>
      <c r="GI240" s="186"/>
      <c r="GJ240" s="186"/>
      <c r="GK240" s="186"/>
      <c r="GL240" s="186"/>
      <c r="GM240" s="186"/>
      <c r="GN240" s="186"/>
      <c r="GO240" s="186"/>
      <c r="GP240" s="186"/>
      <c r="GQ240" s="186"/>
      <c r="GR240" s="186"/>
      <c r="GS240" s="186"/>
      <c r="GT240" s="186"/>
      <c r="GU240" s="186"/>
      <c r="GV240" s="186"/>
      <c r="GW240" s="186"/>
      <c r="GX240" s="186"/>
      <c r="GY240" s="186"/>
      <c r="GZ240" s="186"/>
      <c r="HA240" s="186"/>
      <c r="HB240" s="186"/>
      <c r="HC240" s="186"/>
      <c r="HD240" s="186"/>
      <c r="HE240" s="186"/>
      <c r="HF240" s="186"/>
      <c r="HG240" s="186"/>
      <c r="HH240" s="186"/>
      <c r="HI240" s="186"/>
      <c r="HJ240" s="186"/>
      <c r="HK240" s="186"/>
      <c r="HL240" s="186"/>
      <c r="HM240" s="186"/>
      <c r="HN240" s="186"/>
      <c r="HO240" s="186"/>
      <c r="HP240" s="186"/>
      <c r="HQ240" s="186"/>
      <c r="HR240" s="186"/>
      <c r="HS240" s="186"/>
      <c r="HT240" s="186"/>
      <c r="HU240" s="186"/>
      <c r="HV240" s="186"/>
      <c r="HW240" s="186"/>
      <c r="HX240" s="186"/>
      <c r="HY240" s="186"/>
      <c r="HZ240" s="186"/>
      <c r="IA240" s="186"/>
      <c r="IB240" s="186"/>
      <c r="IC240" s="186"/>
      <c r="ID240" s="186"/>
      <c r="IE240" s="186"/>
      <c r="IF240" s="186"/>
      <c r="IG240" s="186"/>
      <c r="IH240" s="186"/>
      <c r="II240" s="186"/>
      <c r="IJ240" s="186"/>
      <c r="IK240" s="186"/>
      <c r="IL240" s="186"/>
      <c r="IM240" s="186"/>
      <c r="IN240" s="186"/>
      <c r="IO240" s="186"/>
      <c r="IP240" s="186"/>
      <c r="IQ240" s="186"/>
      <c r="IR240" s="186"/>
      <c r="IS240" s="186"/>
      <c r="IT240" s="186"/>
      <c r="IU240" s="186"/>
      <c r="IV240" s="186"/>
    </row>
    <row r="241" spans="1:256" hidden="1">
      <c r="A241" s="868"/>
      <c r="B241" s="844"/>
      <c r="C241" s="182" t="s">
        <v>2</v>
      </c>
      <c r="D241" s="183">
        <f>D239+D240</f>
        <v>1640000</v>
      </c>
      <c r="E241" s="184">
        <f t="shared" ref="E241:P241" si="102">E239+E240</f>
        <v>1640000</v>
      </c>
      <c r="F241" s="184">
        <f t="shared" si="102"/>
        <v>0</v>
      </c>
      <c r="G241" s="184">
        <f t="shared" si="102"/>
        <v>0</v>
      </c>
      <c r="H241" s="184">
        <f t="shared" si="102"/>
        <v>0</v>
      </c>
      <c r="I241" s="184">
        <f t="shared" si="102"/>
        <v>900000</v>
      </c>
      <c r="J241" s="184">
        <f t="shared" si="102"/>
        <v>0</v>
      </c>
      <c r="K241" s="184">
        <f t="shared" si="102"/>
        <v>740000</v>
      </c>
      <c r="L241" s="184">
        <f t="shared" si="102"/>
        <v>0</v>
      </c>
      <c r="M241" s="184">
        <f t="shared" si="102"/>
        <v>0</v>
      </c>
      <c r="N241" s="184">
        <f t="shared" si="102"/>
        <v>0</v>
      </c>
      <c r="O241" s="184">
        <f t="shared" si="102"/>
        <v>0</v>
      </c>
      <c r="P241" s="184">
        <f t="shared" si="102"/>
        <v>0</v>
      </c>
      <c r="Q241" s="185"/>
      <c r="R241" s="185"/>
      <c r="S241" s="185"/>
      <c r="T241" s="185"/>
      <c r="U241" s="185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  <c r="BU241" s="186"/>
      <c r="BV241" s="186"/>
      <c r="BW241" s="186"/>
      <c r="BX241" s="186"/>
      <c r="BY241" s="186"/>
      <c r="BZ241" s="186"/>
      <c r="CA241" s="186"/>
      <c r="CB241" s="186"/>
      <c r="CC241" s="186"/>
      <c r="CD241" s="186"/>
      <c r="CE241" s="186"/>
      <c r="CF241" s="186"/>
      <c r="CG241" s="186"/>
      <c r="CH241" s="186"/>
      <c r="CI241" s="186"/>
      <c r="CJ241" s="186"/>
      <c r="CK241" s="186"/>
      <c r="CL241" s="186"/>
      <c r="CM241" s="186"/>
      <c r="CN241" s="186"/>
      <c r="CO241" s="186"/>
      <c r="CP241" s="186"/>
      <c r="CQ241" s="186"/>
      <c r="CR241" s="186"/>
      <c r="CS241" s="186"/>
      <c r="CT241" s="186"/>
      <c r="CU241" s="186"/>
      <c r="CV241" s="186"/>
      <c r="CW241" s="186"/>
      <c r="CX241" s="186"/>
      <c r="CY241" s="186"/>
      <c r="CZ241" s="186"/>
      <c r="DA241" s="186"/>
      <c r="DB241" s="186"/>
      <c r="DC241" s="186"/>
      <c r="DD241" s="186"/>
      <c r="DE241" s="186"/>
      <c r="DF241" s="186"/>
      <c r="DG241" s="186"/>
      <c r="DH241" s="186"/>
      <c r="DI241" s="186"/>
      <c r="DJ241" s="186"/>
      <c r="DK241" s="186"/>
      <c r="DL241" s="186"/>
      <c r="DM241" s="186"/>
      <c r="DN241" s="186"/>
      <c r="DO241" s="186"/>
      <c r="DP241" s="186"/>
      <c r="DQ241" s="186"/>
      <c r="DR241" s="186"/>
      <c r="DS241" s="186"/>
      <c r="DT241" s="186"/>
      <c r="DU241" s="186"/>
      <c r="DV241" s="186"/>
      <c r="DW241" s="186"/>
      <c r="DX241" s="186"/>
      <c r="DY241" s="186"/>
      <c r="DZ241" s="186"/>
      <c r="EA241" s="186"/>
      <c r="EB241" s="186"/>
      <c r="EC241" s="186"/>
      <c r="ED241" s="186"/>
      <c r="EE241" s="186"/>
      <c r="EF241" s="186"/>
      <c r="EG241" s="186"/>
      <c r="EH241" s="186"/>
      <c r="EI241" s="186"/>
      <c r="EJ241" s="186"/>
      <c r="EK241" s="186"/>
      <c r="EL241" s="186"/>
      <c r="EM241" s="186"/>
      <c r="EN241" s="186"/>
      <c r="EO241" s="186"/>
      <c r="EP241" s="186"/>
      <c r="EQ241" s="186"/>
      <c r="ER241" s="186"/>
      <c r="ES241" s="186"/>
      <c r="ET241" s="186"/>
      <c r="EU241" s="186"/>
      <c r="EV241" s="186"/>
      <c r="EW241" s="186"/>
      <c r="EX241" s="186"/>
      <c r="EY241" s="186"/>
      <c r="EZ241" s="186"/>
      <c r="FA241" s="186"/>
      <c r="FB241" s="186"/>
      <c r="FC241" s="186"/>
      <c r="FD241" s="186"/>
      <c r="FE241" s="186"/>
      <c r="FF241" s="186"/>
      <c r="FG241" s="186"/>
      <c r="FH241" s="186"/>
      <c r="FI241" s="186"/>
      <c r="FJ241" s="186"/>
      <c r="FK241" s="186"/>
      <c r="FL241" s="186"/>
      <c r="FM241" s="186"/>
      <c r="FN241" s="186"/>
      <c r="FO241" s="186"/>
      <c r="FP241" s="186"/>
      <c r="FQ241" s="186"/>
      <c r="FR241" s="186"/>
      <c r="FS241" s="186"/>
      <c r="FT241" s="186"/>
      <c r="FU241" s="186"/>
      <c r="FV241" s="186"/>
      <c r="FW241" s="186"/>
      <c r="FX241" s="186"/>
      <c r="FY241" s="186"/>
      <c r="FZ241" s="186"/>
      <c r="GA241" s="186"/>
      <c r="GB241" s="186"/>
      <c r="GC241" s="186"/>
      <c r="GD241" s="186"/>
      <c r="GE241" s="186"/>
      <c r="GF241" s="186"/>
      <c r="GG241" s="186"/>
      <c r="GH241" s="186"/>
      <c r="GI241" s="186"/>
      <c r="GJ241" s="186"/>
      <c r="GK241" s="186"/>
      <c r="GL241" s="186"/>
      <c r="GM241" s="186"/>
      <c r="GN241" s="186"/>
      <c r="GO241" s="186"/>
      <c r="GP241" s="186"/>
      <c r="GQ241" s="186"/>
      <c r="GR241" s="186"/>
      <c r="GS241" s="186"/>
      <c r="GT241" s="186"/>
      <c r="GU241" s="186"/>
      <c r="GV241" s="186"/>
      <c r="GW241" s="186"/>
      <c r="GX241" s="186"/>
      <c r="GY241" s="186"/>
      <c r="GZ241" s="186"/>
      <c r="HA241" s="186"/>
      <c r="HB241" s="186"/>
      <c r="HC241" s="186"/>
      <c r="HD241" s="186"/>
      <c r="HE241" s="186"/>
      <c r="HF241" s="186"/>
      <c r="HG241" s="186"/>
      <c r="HH241" s="186"/>
      <c r="HI241" s="186"/>
      <c r="HJ241" s="186"/>
      <c r="HK241" s="186"/>
      <c r="HL241" s="186"/>
      <c r="HM241" s="186"/>
      <c r="HN241" s="186"/>
      <c r="HO241" s="186"/>
      <c r="HP241" s="186"/>
      <c r="HQ241" s="186"/>
      <c r="HR241" s="186"/>
      <c r="HS241" s="186"/>
      <c r="HT241" s="186"/>
      <c r="HU241" s="186"/>
      <c r="HV241" s="186"/>
      <c r="HW241" s="186"/>
      <c r="HX241" s="186"/>
      <c r="HY241" s="186"/>
      <c r="HZ241" s="186"/>
      <c r="IA241" s="186"/>
      <c r="IB241" s="186"/>
      <c r="IC241" s="186"/>
      <c r="ID241" s="186"/>
      <c r="IE241" s="186"/>
      <c r="IF241" s="186"/>
      <c r="IG241" s="186"/>
      <c r="IH241" s="186"/>
      <c r="II241" s="186"/>
      <c r="IJ241" s="186"/>
      <c r="IK241" s="186"/>
      <c r="IL241" s="186"/>
      <c r="IM241" s="186"/>
      <c r="IN241" s="186"/>
      <c r="IO241" s="186"/>
      <c r="IP241" s="186"/>
      <c r="IQ241" s="186"/>
      <c r="IR241" s="186"/>
      <c r="IS241" s="186"/>
      <c r="IT241" s="186"/>
      <c r="IU241" s="186"/>
      <c r="IV241" s="186"/>
    </row>
    <row r="242" spans="1:256" hidden="1">
      <c r="A242" s="866">
        <v>85153</v>
      </c>
      <c r="B242" s="842" t="s">
        <v>246</v>
      </c>
      <c r="C242" s="182" t="s">
        <v>0</v>
      </c>
      <c r="D242" s="183">
        <f>E242+M242</f>
        <v>480000</v>
      </c>
      <c r="E242" s="184">
        <f>F242+I242+J242+K242+L242</f>
        <v>480000</v>
      </c>
      <c r="F242" s="184">
        <f>G242+H242</f>
        <v>130000</v>
      </c>
      <c r="G242" s="184">
        <v>14000</v>
      </c>
      <c r="H242" s="184">
        <v>116000</v>
      </c>
      <c r="I242" s="184">
        <v>350000</v>
      </c>
      <c r="J242" s="184">
        <v>0</v>
      </c>
      <c r="K242" s="184">
        <v>0</v>
      </c>
      <c r="L242" s="184">
        <v>0</v>
      </c>
      <c r="M242" s="184">
        <f t="shared" si="97"/>
        <v>0</v>
      </c>
      <c r="N242" s="184">
        <v>0</v>
      </c>
      <c r="O242" s="184">
        <v>0</v>
      </c>
      <c r="P242" s="184">
        <v>0</v>
      </c>
      <c r="Q242" s="185"/>
      <c r="R242" s="185"/>
      <c r="S242" s="185"/>
      <c r="T242" s="185"/>
      <c r="U242" s="185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  <c r="BS242" s="186"/>
      <c r="BT242" s="186"/>
      <c r="BU242" s="186"/>
      <c r="BV242" s="186"/>
      <c r="BW242" s="186"/>
      <c r="BX242" s="186"/>
      <c r="BY242" s="186"/>
      <c r="BZ242" s="186"/>
      <c r="CA242" s="186"/>
      <c r="CB242" s="186"/>
      <c r="CC242" s="186"/>
      <c r="CD242" s="186"/>
      <c r="CE242" s="186"/>
      <c r="CF242" s="186"/>
      <c r="CG242" s="186"/>
      <c r="CH242" s="186"/>
      <c r="CI242" s="186"/>
      <c r="CJ242" s="186"/>
      <c r="CK242" s="186"/>
      <c r="CL242" s="186"/>
      <c r="CM242" s="186"/>
      <c r="CN242" s="186"/>
      <c r="CO242" s="186"/>
      <c r="CP242" s="186"/>
      <c r="CQ242" s="186"/>
      <c r="CR242" s="186"/>
      <c r="CS242" s="186"/>
      <c r="CT242" s="186"/>
      <c r="CU242" s="186"/>
      <c r="CV242" s="186"/>
      <c r="CW242" s="186"/>
      <c r="CX242" s="186"/>
      <c r="CY242" s="186"/>
      <c r="CZ242" s="186"/>
      <c r="DA242" s="186"/>
      <c r="DB242" s="186"/>
      <c r="DC242" s="186"/>
      <c r="DD242" s="186"/>
      <c r="DE242" s="186"/>
      <c r="DF242" s="186"/>
      <c r="DG242" s="186"/>
      <c r="DH242" s="186"/>
      <c r="DI242" s="186"/>
      <c r="DJ242" s="186"/>
      <c r="DK242" s="186"/>
      <c r="DL242" s="186"/>
      <c r="DM242" s="186"/>
      <c r="DN242" s="186"/>
      <c r="DO242" s="186"/>
      <c r="DP242" s="186"/>
      <c r="DQ242" s="186"/>
      <c r="DR242" s="186"/>
      <c r="DS242" s="186"/>
      <c r="DT242" s="186"/>
      <c r="DU242" s="186"/>
      <c r="DV242" s="186"/>
      <c r="DW242" s="186"/>
      <c r="DX242" s="186"/>
      <c r="DY242" s="186"/>
      <c r="DZ242" s="186"/>
      <c r="EA242" s="186"/>
      <c r="EB242" s="186"/>
      <c r="EC242" s="186"/>
      <c r="ED242" s="186"/>
      <c r="EE242" s="186"/>
      <c r="EF242" s="186"/>
      <c r="EG242" s="186"/>
      <c r="EH242" s="186"/>
      <c r="EI242" s="186"/>
      <c r="EJ242" s="186"/>
      <c r="EK242" s="186"/>
      <c r="EL242" s="186"/>
      <c r="EM242" s="186"/>
      <c r="EN242" s="186"/>
      <c r="EO242" s="186"/>
      <c r="EP242" s="186"/>
      <c r="EQ242" s="186"/>
      <c r="ER242" s="186"/>
      <c r="ES242" s="186"/>
      <c r="ET242" s="186"/>
      <c r="EU242" s="186"/>
      <c r="EV242" s="186"/>
      <c r="EW242" s="186"/>
      <c r="EX242" s="186"/>
      <c r="EY242" s="186"/>
      <c r="EZ242" s="186"/>
      <c r="FA242" s="186"/>
      <c r="FB242" s="186"/>
      <c r="FC242" s="186"/>
      <c r="FD242" s="186"/>
      <c r="FE242" s="186"/>
      <c r="FF242" s="186"/>
      <c r="FG242" s="186"/>
      <c r="FH242" s="186"/>
      <c r="FI242" s="186"/>
      <c r="FJ242" s="186"/>
      <c r="FK242" s="186"/>
      <c r="FL242" s="186"/>
      <c r="FM242" s="186"/>
      <c r="FN242" s="186"/>
      <c r="FO242" s="186"/>
      <c r="FP242" s="186"/>
      <c r="FQ242" s="186"/>
      <c r="FR242" s="186"/>
      <c r="FS242" s="186"/>
      <c r="FT242" s="186"/>
      <c r="FU242" s="186"/>
      <c r="FV242" s="186"/>
      <c r="FW242" s="186"/>
      <c r="FX242" s="186"/>
      <c r="FY242" s="186"/>
      <c r="FZ242" s="186"/>
      <c r="GA242" s="186"/>
      <c r="GB242" s="186"/>
      <c r="GC242" s="186"/>
      <c r="GD242" s="186"/>
      <c r="GE242" s="186"/>
      <c r="GF242" s="186"/>
      <c r="GG242" s="186"/>
      <c r="GH242" s="186"/>
      <c r="GI242" s="186"/>
      <c r="GJ242" s="186"/>
      <c r="GK242" s="186"/>
      <c r="GL242" s="186"/>
      <c r="GM242" s="186"/>
      <c r="GN242" s="186"/>
      <c r="GO242" s="186"/>
      <c r="GP242" s="186"/>
      <c r="GQ242" s="186"/>
      <c r="GR242" s="186"/>
      <c r="GS242" s="186"/>
      <c r="GT242" s="186"/>
      <c r="GU242" s="186"/>
      <c r="GV242" s="186"/>
      <c r="GW242" s="186"/>
      <c r="GX242" s="186"/>
      <c r="GY242" s="186"/>
      <c r="GZ242" s="186"/>
      <c r="HA242" s="186"/>
      <c r="HB242" s="186"/>
      <c r="HC242" s="186"/>
      <c r="HD242" s="186"/>
      <c r="HE242" s="186"/>
      <c r="HF242" s="186"/>
      <c r="HG242" s="186"/>
      <c r="HH242" s="186"/>
      <c r="HI242" s="186"/>
      <c r="HJ242" s="186"/>
      <c r="HK242" s="186"/>
      <c r="HL242" s="186"/>
      <c r="HM242" s="186"/>
      <c r="HN242" s="186"/>
      <c r="HO242" s="186"/>
      <c r="HP242" s="186"/>
      <c r="HQ242" s="186"/>
      <c r="HR242" s="186"/>
      <c r="HS242" s="186"/>
      <c r="HT242" s="186"/>
      <c r="HU242" s="186"/>
      <c r="HV242" s="186"/>
      <c r="HW242" s="186"/>
      <c r="HX242" s="186"/>
      <c r="HY242" s="186"/>
      <c r="HZ242" s="186"/>
      <c r="IA242" s="186"/>
      <c r="IB242" s="186"/>
      <c r="IC242" s="186"/>
      <c r="ID242" s="186"/>
      <c r="IE242" s="186"/>
      <c r="IF242" s="186"/>
      <c r="IG242" s="186"/>
      <c r="IH242" s="186"/>
      <c r="II242" s="186"/>
      <c r="IJ242" s="186"/>
      <c r="IK242" s="186"/>
      <c r="IL242" s="186"/>
      <c r="IM242" s="186"/>
      <c r="IN242" s="186"/>
      <c r="IO242" s="186"/>
      <c r="IP242" s="186"/>
      <c r="IQ242" s="186"/>
      <c r="IR242" s="186"/>
      <c r="IS242" s="186"/>
      <c r="IT242" s="186"/>
      <c r="IU242" s="186"/>
      <c r="IV242" s="186"/>
    </row>
    <row r="243" spans="1:256" hidden="1">
      <c r="A243" s="867"/>
      <c r="B243" s="843"/>
      <c r="C243" s="182" t="s">
        <v>1</v>
      </c>
      <c r="D243" s="183">
        <f>E243+M243</f>
        <v>0</v>
      </c>
      <c r="E243" s="184">
        <f>F243+I243+J243+K243+L243</f>
        <v>0</v>
      </c>
      <c r="F243" s="184">
        <f>G243+H243</f>
        <v>0</v>
      </c>
      <c r="G243" s="184"/>
      <c r="H243" s="184"/>
      <c r="I243" s="184"/>
      <c r="J243" s="184"/>
      <c r="K243" s="184"/>
      <c r="L243" s="184"/>
      <c r="M243" s="184">
        <f t="shared" si="97"/>
        <v>0</v>
      </c>
      <c r="N243" s="184"/>
      <c r="O243" s="184"/>
      <c r="P243" s="184"/>
      <c r="Q243" s="185"/>
      <c r="R243" s="185"/>
      <c r="S243" s="185"/>
      <c r="T243" s="185"/>
      <c r="U243" s="185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  <c r="BH243" s="186"/>
      <c r="BI243" s="186"/>
      <c r="BJ243" s="186"/>
      <c r="BK243" s="186"/>
      <c r="BL243" s="186"/>
      <c r="BM243" s="186"/>
      <c r="BN243" s="186"/>
      <c r="BO243" s="186"/>
      <c r="BP243" s="186"/>
      <c r="BQ243" s="186"/>
      <c r="BR243" s="186"/>
      <c r="BS243" s="186"/>
      <c r="BT243" s="186"/>
      <c r="BU243" s="186"/>
      <c r="BV243" s="186"/>
      <c r="BW243" s="186"/>
      <c r="BX243" s="186"/>
      <c r="BY243" s="186"/>
      <c r="BZ243" s="186"/>
      <c r="CA243" s="186"/>
      <c r="CB243" s="186"/>
      <c r="CC243" s="186"/>
      <c r="CD243" s="186"/>
      <c r="CE243" s="186"/>
      <c r="CF243" s="186"/>
      <c r="CG243" s="186"/>
      <c r="CH243" s="186"/>
      <c r="CI243" s="186"/>
      <c r="CJ243" s="186"/>
      <c r="CK243" s="186"/>
      <c r="CL243" s="186"/>
      <c r="CM243" s="186"/>
      <c r="CN243" s="186"/>
      <c r="CO243" s="186"/>
      <c r="CP243" s="186"/>
      <c r="CQ243" s="186"/>
      <c r="CR243" s="186"/>
      <c r="CS243" s="186"/>
      <c r="CT243" s="186"/>
      <c r="CU243" s="186"/>
      <c r="CV243" s="186"/>
      <c r="CW243" s="186"/>
      <c r="CX243" s="186"/>
      <c r="CY243" s="186"/>
      <c r="CZ243" s="186"/>
      <c r="DA243" s="186"/>
      <c r="DB243" s="186"/>
      <c r="DC243" s="186"/>
      <c r="DD243" s="186"/>
      <c r="DE243" s="186"/>
      <c r="DF243" s="186"/>
      <c r="DG243" s="186"/>
      <c r="DH243" s="186"/>
      <c r="DI243" s="186"/>
      <c r="DJ243" s="186"/>
      <c r="DK243" s="186"/>
      <c r="DL243" s="186"/>
      <c r="DM243" s="186"/>
      <c r="DN243" s="186"/>
      <c r="DO243" s="186"/>
      <c r="DP243" s="186"/>
      <c r="DQ243" s="186"/>
      <c r="DR243" s="186"/>
      <c r="DS243" s="186"/>
      <c r="DT243" s="186"/>
      <c r="DU243" s="186"/>
      <c r="DV243" s="186"/>
      <c r="DW243" s="186"/>
      <c r="DX243" s="186"/>
      <c r="DY243" s="186"/>
      <c r="DZ243" s="186"/>
      <c r="EA243" s="186"/>
      <c r="EB243" s="186"/>
      <c r="EC243" s="186"/>
      <c r="ED243" s="186"/>
      <c r="EE243" s="186"/>
      <c r="EF243" s="186"/>
      <c r="EG243" s="186"/>
      <c r="EH243" s="186"/>
      <c r="EI243" s="186"/>
      <c r="EJ243" s="186"/>
      <c r="EK243" s="186"/>
      <c r="EL243" s="186"/>
      <c r="EM243" s="186"/>
      <c r="EN243" s="186"/>
      <c r="EO243" s="186"/>
      <c r="EP243" s="186"/>
      <c r="EQ243" s="186"/>
      <c r="ER243" s="186"/>
      <c r="ES243" s="186"/>
      <c r="ET243" s="186"/>
      <c r="EU243" s="186"/>
      <c r="EV243" s="186"/>
      <c r="EW243" s="186"/>
      <c r="EX243" s="186"/>
      <c r="EY243" s="186"/>
      <c r="EZ243" s="186"/>
      <c r="FA243" s="186"/>
      <c r="FB243" s="186"/>
      <c r="FC243" s="186"/>
      <c r="FD243" s="186"/>
      <c r="FE243" s="186"/>
      <c r="FF243" s="186"/>
      <c r="FG243" s="186"/>
      <c r="FH243" s="186"/>
      <c r="FI243" s="186"/>
      <c r="FJ243" s="186"/>
      <c r="FK243" s="186"/>
      <c r="FL243" s="186"/>
      <c r="FM243" s="186"/>
      <c r="FN243" s="186"/>
      <c r="FO243" s="186"/>
      <c r="FP243" s="186"/>
      <c r="FQ243" s="186"/>
      <c r="FR243" s="186"/>
      <c r="FS243" s="186"/>
      <c r="FT243" s="186"/>
      <c r="FU243" s="186"/>
      <c r="FV243" s="186"/>
      <c r="FW243" s="186"/>
      <c r="FX243" s="186"/>
      <c r="FY243" s="186"/>
      <c r="FZ243" s="186"/>
      <c r="GA243" s="186"/>
      <c r="GB243" s="186"/>
      <c r="GC243" s="186"/>
      <c r="GD243" s="186"/>
      <c r="GE243" s="186"/>
      <c r="GF243" s="186"/>
      <c r="GG243" s="186"/>
      <c r="GH243" s="186"/>
      <c r="GI243" s="186"/>
      <c r="GJ243" s="186"/>
      <c r="GK243" s="186"/>
      <c r="GL243" s="186"/>
      <c r="GM243" s="186"/>
      <c r="GN243" s="186"/>
      <c r="GO243" s="186"/>
      <c r="GP243" s="186"/>
      <c r="GQ243" s="186"/>
      <c r="GR243" s="186"/>
      <c r="GS243" s="186"/>
      <c r="GT243" s="186"/>
      <c r="GU243" s="186"/>
      <c r="GV243" s="186"/>
      <c r="GW243" s="186"/>
      <c r="GX243" s="186"/>
      <c r="GY243" s="186"/>
      <c r="GZ243" s="186"/>
      <c r="HA243" s="186"/>
      <c r="HB243" s="186"/>
      <c r="HC243" s="186"/>
      <c r="HD243" s="186"/>
      <c r="HE243" s="186"/>
      <c r="HF243" s="186"/>
      <c r="HG243" s="186"/>
      <c r="HH243" s="186"/>
      <c r="HI243" s="186"/>
      <c r="HJ243" s="186"/>
      <c r="HK243" s="186"/>
      <c r="HL243" s="186"/>
      <c r="HM243" s="186"/>
      <c r="HN243" s="186"/>
      <c r="HO243" s="186"/>
      <c r="HP243" s="186"/>
      <c r="HQ243" s="186"/>
      <c r="HR243" s="186"/>
      <c r="HS243" s="186"/>
      <c r="HT243" s="186"/>
      <c r="HU243" s="186"/>
      <c r="HV243" s="186"/>
      <c r="HW243" s="186"/>
      <c r="HX243" s="186"/>
      <c r="HY243" s="186"/>
      <c r="HZ243" s="186"/>
      <c r="IA243" s="186"/>
      <c r="IB243" s="186"/>
      <c r="IC243" s="186"/>
      <c r="ID243" s="186"/>
      <c r="IE243" s="186"/>
      <c r="IF243" s="186"/>
      <c r="IG243" s="186"/>
      <c r="IH243" s="186"/>
      <c r="II243" s="186"/>
      <c r="IJ243" s="186"/>
      <c r="IK243" s="186"/>
      <c r="IL243" s="186"/>
      <c r="IM243" s="186"/>
      <c r="IN243" s="186"/>
      <c r="IO243" s="186"/>
      <c r="IP243" s="186"/>
      <c r="IQ243" s="186"/>
      <c r="IR243" s="186"/>
      <c r="IS243" s="186"/>
      <c r="IT243" s="186"/>
      <c r="IU243" s="186"/>
      <c r="IV243" s="186"/>
    </row>
    <row r="244" spans="1:256" hidden="1">
      <c r="A244" s="868"/>
      <c r="B244" s="844"/>
      <c r="C244" s="182" t="s">
        <v>2</v>
      </c>
      <c r="D244" s="183">
        <f>D242+D243</f>
        <v>480000</v>
      </c>
      <c r="E244" s="184">
        <f t="shared" ref="E244:P244" si="103">E242+E243</f>
        <v>480000</v>
      </c>
      <c r="F244" s="184">
        <f t="shared" si="103"/>
        <v>130000</v>
      </c>
      <c r="G244" s="184">
        <f t="shared" si="103"/>
        <v>14000</v>
      </c>
      <c r="H244" s="184">
        <f t="shared" si="103"/>
        <v>116000</v>
      </c>
      <c r="I244" s="184">
        <f t="shared" si="103"/>
        <v>350000</v>
      </c>
      <c r="J244" s="184">
        <f t="shared" si="103"/>
        <v>0</v>
      </c>
      <c r="K244" s="184">
        <f t="shared" si="103"/>
        <v>0</v>
      </c>
      <c r="L244" s="184">
        <f t="shared" si="103"/>
        <v>0</v>
      </c>
      <c r="M244" s="184">
        <f t="shared" si="103"/>
        <v>0</v>
      </c>
      <c r="N244" s="184">
        <f t="shared" si="103"/>
        <v>0</v>
      </c>
      <c r="O244" s="184">
        <f t="shared" si="103"/>
        <v>0</v>
      </c>
      <c r="P244" s="184">
        <f t="shared" si="103"/>
        <v>0</v>
      </c>
      <c r="Q244" s="185"/>
      <c r="R244" s="185"/>
      <c r="S244" s="185"/>
      <c r="T244" s="185"/>
      <c r="U244" s="185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186"/>
      <c r="BN244" s="186"/>
      <c r="BO244" s="186"/>
      <c r="BP244" s="186"/>
      <c r="BQ244" s="186"/>
      <c r="BR244" s="186"/>
      <c r="BS244" s="186"/>
      <c r="BT244" s="186"/>
      <c r="BU244" s="186"/>
      <c r="BV244" s="186"/>
      <c r="BW244" s="186"/>
      <c r="BX244" s="186"/>
      <c r="BY244" s="186"/>
      <c r="BZ244" s="186"/>
      <c r="CA244" s="186"/>
      <c r="CB244" s="186"/>
      <c r="CC244" s="186"/>
      <c r="CD244" s="186"/>
      <c r="CE244" s="186"/>
      <c r="CF244" s="186"/>
      <c r="CG244" s="186"/>
      <c r="CH244" s="186"/>
      <c r="CI244" s="186"/>
      <c r="CJ244" s="186"/>
      <c r="CK244" s="186"/>
      <c r="CL244" s="186"/>
      <c r="CM244" s="186"/>
      <c r="CN244" s="186"/>
      <c r="CO244" s="186"/>
      <c r="CP244" s="186"/>
      <c r="CQ244" s="186"/>
      <c r="CR244" s="186"/>
      <c r="CS244" s="186"/>
      <c r="CT244" s="186"/>
      <c r="CU244" s="186"/>
      <c r="CV244" s="186"/>
      <c r="CW244" s="186"/>
      <c r="CX244" s="186"/>
      <c r="CY244" s="186"/>
      <c r="CZ244" s="186"/>
      <c r="DA244" s="186"/>
      <c r="DB244" s="186"/>
      <c r="DC244" s="186"/>
      <c r="DD244" s="186"/>
      <c r="DE244" s="186"/>
      <c r="DF244" s="186"/>
      <c r="DG244" s="186"/>
      <c r="DH244" s="186"/>
      <c r="DI244" s="186"/>
      <c r="DJ244" s="186"/>
      <c r="DK244" s="186"/>
      <c r="DL244" s="186"/>
      <c r="DM244" s="186"/>
      <c r="DN244" s="186"/>
      <c r="DO244" s="186"/>
      <c r="DP244" s="186"/>
      <c r="DQ244" s="186"/>
      <c r="DR244" s="186"/>
      <c r="DS244" s="186"/>
      <c r="DT244" s="186"/>
      <c r="DU244" s="186"/>
      <c r="DV244" s="186"/>
      <c r="DW244" s="186"/>
      <c r="DX244" s="186"/>
      <c r="DY244" s="186"/>
      <c r="DZ244" s="186"/>
      <c r="EA244" s="186"/>
      <c r="EB244" s="186"/>
      <c r="EC244" s="186"/>
      <c r="ED244" s="186"/>
      <c r="EE244" s="186"/>
      <c r="EF244" s="186"/>
      <c r="EG244" s="186"/>
      <c r="EH244" s="186"/>
      <c r="EI244" s="186"/>
      <c r="EJ244" s="186"/>
      <c r="EK244" s="186"/>
      <c r="EL244" s="186"/>
      <c r="EM244" s="186"/>
      <c r="EN244" s="186"/>
      <c r="EO244" s="186"/>
      <c r="EP244" s="186"/>
      <c r="EQ244" s="186"/>
      <c r="ER244" s="186"/>
      <c r="ES244" s="186"/>
      <c r="ET244" s="186"/>
      <c r="EU244" s="186"/>
      <c r="EV244" s="186"/>
      <c r="EW244" s="186"/>
      <c r="EX244" s="186"/>
      <c r="EY244" s="186"/>
      <c r="EZ244" s="186"/>
      <c r="FA244" s="186"/>
      <c r="FB244" s="186"/>
      <c r="FC244" s="186"/>
      <c r="FD244" s="186"/>
      <c r="FE244" s="186"/>
      <c r="FF244" s="186"/>
      <c r="FG244" s="186"/>
      <c r="FH244" s="186"/>
      <c r="FI244" s="186"/>
      <c r="FJ244" s="186"/>
      <c r="FK244" s="186"/>
      <c r="FL244" s="186"/>
      <c r="FM244" s="186"/>
      <c r="FN244" s="186"/>
      <c r="FO244" s="186"/>
      <c r="FP244" s="186"/>
      <c r="FQ244" s="186"/>
      <c r="FR244" s="186"/>
      <c r="FS244" s="186"/>
      <c r="FT244" s="186"/>
      <c r="FU244" s="186"/>
      <c r="FV244" s="186"/>
      <c r="FW244" s="186"/>
      <c r="FX244" s="186"/>
      <c r="FY244" s="186"/>
      <c r="FZ244" s="186"/>
      <c r="GA244" s="186"/>
      <c r="GB244" s="186"/>
      <c r="GC244" s="186"/>
      <c r="GD244" s="186"/>
      <c r="GE244" s="186"/>
      <c r="GF244" s="186"/>
      <c r="GG244" s="186"/>
      <c r="GH244" s="186"/>
      <c r="GI244" s="186"/>
      <c r="GJ244" s="186"/>
      <c r="GK244" s="186"/>
      <c r="GL244" s="186"/>
      <c r="GM244" s="186"/>
      <c r="GN244" s="186"/>
      <c r="GO244" s="186"/>
      <c r="GP244" s="186"/>
      <c r="GQ244" s="186"/>
      <c r="GR244" s="186"/>
      <c r="GS244" s="186"/>
      <c r="GT244" s="186"/>
      <c r="GU244" s="186"/>
      <c r="GV244" s="186"/>
      <c r="GW244" s="186"/>
      <c r="GX244" s="186"/>
      <c r="GY244" s="186"/>
      <c r="GZ244" s="186"/>
      <c r="HA244" s="186"/>
      <c r="HB244" s="186"/>
      <c r="HC244" s="186"/>
      <c r="HD244" s="186"/>
      <c r="HE244" s="186"/>
      <c r="HF244" s="186"/>
      <c r="HG244" s="186"/>
      <c r="HH244" s="186"/>
      <c r="HI244" s="186"/>
      <c r="HJ244" s="186"/>
      <c r="HK244" s="186"/>
      <c r="HL244" s="186"/>
      <c r="HM244" s="186"/>
      <c r="HN244" s="186"/>
      <c r="HO244" s="186"/>
      <c r="HP244" s="186"/>
      <c r="HQ244" s="186"/>
      <c r="HR244" s="186"/>
      <c r="HS244" s="186"/>
      <c r="HT244" s="186"/>
      <c r="HU244" s="186"/>
      <c r="HV244" s="186"/>
      <c r="HW244" s="186"/>
      <c r="HX244" s="186"/>
      <c r="HY244" s="186"/>
      <c r="HZ244" s="186"/>
      <c r="IA244" s="186"/>
      <c r="IB244" s="186"/>
      <c r="IC244" s="186"/>
      <c r="ID244" s="186"/>
      <c r="IE244" s="186"/>
      <c r="IF244" s="186"/>
      <c r="IG244" s="186"/>
      <c r="IH244" s="186"/>
      <c r="II244" s="186"/>
      <c r="IJ244" s="186"/>
      <c r="IK244" s="186"/>
      <c r="IL244" s="186"/>
      <c r="IM244" s="186"/>
      <c r="IN244" s="186"/>
      <c r="IO244" s="186"/>
      <c r="IP244" s="186"/>
      <c r="IQ244" s="186"/>
      <c r="IR244" s="186"/>
      <c r="IS244" s="186"/>
      <c r="IT244" s="186"/>
      <c r="IU244" s="186"/>
      <c r="IV244" s="186"/>
    </row>
    <row r="245" spans="1:256" hidden="1">
      <c r="A245" s="866">
        <v>85154</v>
      </c>
      <c r="B245" s="842" t="s">
        <v>247</v>
      </c>
      <c r="C245" s="182" t="s">
        <v>0</v>
      </c>
      <c r="D245" s="183">
        <f>E245+M245</f>
        <v>2102800</v>
      </c>
      <c r="E245" s="184">
        <f>F245+I245+J245+K245+L245</f>
        <v>485000</v>
      </c>
      <c r="F245" s="184">
        <f>G245+H245</f>
        <v>125000</v>
      </c>
      <c r="G245" s="184">
        <v>3000</v>
      </c>
      <c r="H245" s="184">
        <v>122000</v>
      </c>
      <c r="I245" s="184">
        <v>360000</v>
      </c>
      <c r="J245" s="184">
        <v>0</v>
      </c>
      <c r="K245" s="184">
        <v>0</v>
      </c>
      <c r="L245" s="184">
        <v>0</v>
      </c>
      <c r="M245" s="184">
        <f t="shared" si="97"/>
        <v>1617800</v>
      </c>
      <c r="N245" s="184">
        <v>1617800</v>
      </c>
      <c r="O245" s="184">
        <v>0</v>
      </c>
      <c r="P245" s="184">
        <v>0</v>
      </c>
      <c r="Q245" s="185"/>
      <c r="R245" s="185"/>
      <c r="S245" s="185"/>
      <c r="T245" s="185"/>
      <c r="U245" s="185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  <c r="BH245" s="186"/>
      <c r="BI245" s="186"/>
      <c r="BJ245" s="186"/>
      <c r="BK245" s="186"/>
      <c r="BL245" s="186"/>
      <c r="BM245" s="186"/>
      <c r="BN245" s="186"/>
      <c r="BO245" s="186"/>
      <c r="BP245" s="186"/>
      <c r="BQ245" s="186"/>
      <c r="BR245" s="186"/>
      <c r="BS245" s="186"/>
      <c r="BT245" s="186"/>
      <c r="BU245" s="186"/>
      <c r="BV245" s="186"/>
      <c r="BW245" s="186"/>
      <c r="BX245" s="186"/>
      <c r="BY245" s="186"/>
      <c r="BZ245" s="186"/>
      <c r="CA245" s="186"/>
      <c r="CB245" s="186"/>
      <c r="CC245" s="186"/>
      <c r="CD245" s="186"/>
      <c r="CE245" s="186"/>
      <c r="CF245" s="186"/>
      <c r="CG245" s="186"/>
      <c r="CH245" s="186"/>
      <c r="CI245" s="186"/>
      <c r="CJ245" s="186"/>
      <c r="CK245" s="186"/>
      <c r="CL245" s="186"/>
      <c r="CM245" s="186"/>
      <c r="CN245" s="186"/>
      <c r="CO245" s="186"/>
      <c r="CP245" s="186"/>
      <c r="CQ245" s="186"/>
      <c r="CR245" s="186"/>
      <c r="CS245" s="186"/>
      <c r="CT245" s="186"/>
      <c r="CU245" s="186"/>
      <c r="CV245" s="186"/>
      <c r="CW245" s="186"/>
      <c r="CX245" s="186"/>
      <c r="CY245" s="186"/>
      <c r="CZ245" s="186"/>
      <c r="DA245" s="186"/>
      <c r="DB245" s="186"/>
      <c r="DC245" s="186"/>
      <c r="DD245" s="186"/>
      <c r="DE245" s="186"/>
      <c r="DF245" s="186"/>
      <c r="DG245" s="186"/>
      <c r="DH245" s="186"/>
      <c r="DI245" s="186"/>
      <c r="DJ245" s="186"/>
      <c r="DK245" s="186"/>
      <c r="DL245" s="186"/>
      <c r="DM245" s="186"/>
      <c r="DN245" s="186"/>
      <c r="DO245" s="186"/>
      <c r="DP245" s="186"/>
      <c r="DQ245" s="186"/>
      <c r="DR245" s="186"/>
      <c r="DS245" s="186"/>
      <c r="DT245" s="186"/>
      <c r="DU245" s="186"/>
      <c r="DV245" s="186"/>
      <c r="DW245" s="186"/>
      <c r="DX245" s="186"/>
      <c r="DY245" s="186"/>
      <c r="DZ245" s="186"/>
      <c r="EA245" s="186"/>
      <c r="EB245" s="186"/>
      <c r="EC245" s="186"/>
      <c r="ED245" s="186"/>
      <c r="EE245" s="186"/>
      <c r="EF245" s="186"/>
      <c r="EG245" s="186"/>
      <c r="EH245" s="186"/>
      <c r="EI245" s="186"/>
      <c r="EJ245" s="186"/>
      <c r="EK245" s="186"/>
      <c r="EL245" s="186"/>
      <c r="EM245" s="186"/>
      <c r="EN245" s="186"/>
      <c r="EO245" s="186"/>
      <c r="EP245" s="186"/>
      <c r="EQ245" s="186"/>
      <c r="ER245" s="186"/>
      <c r="ES245" s="186"/>
      <c r="ET245" s="186"/>
      <c r="EU245" s="186"/>
      <c r="EV245" s="186"/>
      <c r="EW245" s="186"/>
      <c r="EX245" s="186"/>
      <c r="EY245" s="186"/>
      <c r="EZ245" s="186"/>
      <c r="FA245" s="186"/>
      <c r="FB245" s="186"/>
      <c r="FC245" s="186"/>
      <c r="FD245" s="186"/>
      <c r="FE245" s="186"/>
      <c r="FF245" s="186"/>
      <c r="FG245" s="186"/>
      <c r="FH245" s="186"/>
      <c r="FI245" s="186"/>
      <c r="FJ245" s="186"/>
      <c r="FK245" s="186"/>
      <c r="FL245" s="186"/>
      <c r="FM245" s="186"/>
      <c r="FN245" s="186"/>
      <c r="FO245" s="186"/>
      <c r="FP245" s="186"/>
      <c r="FQ245" s="186"/>
      <c r="FR245" s="186"/>
      <c r="FS245" s="186"/>
      <c r="FT245" s="186"/>
      <c r="FU245" s="186"/>
      <c r="FV245" s="186"/>
      <c r="FW245" s="186"/>
      <c r="FX245" s="186"/>
      <c r="FY245" s="186"/>
      <c r="FZ245" s="186"/>
      <c r="GA245" s="186"/>
      <c r="GB245" s="186"/>
      <c r="GC245" s="186"/>
      <c r="GD245" s="186"/>
      <c r="GE245" s="186"/>
      <c r="GF245" s="186"/>
      <c r="GG245" s="186"/>
      <c r="GH245" s="186"/>
      <c r="GI245" s="186"/>
      <c r="GJ245" s="186"/>
      <c r="GK245" s="186"/>
      <c r="GL245" s="186"/>
      <c r="GM245" s="186"/>
      <c r="GN245" s="186"/>
      <c r="GO245" s="186"/>
      <c r="GP245" s="186"/>
      <c r="GQ245" s="186"/>
      <c r="GR245" s="186"/>
      <c r="GS245" s="186"/>
      <c r="GT245" s="186"/>
      <c r="GU245" s="186"/>
      <c r="GV245" s="186"/>
      <c r="GW245" s="186"/>
      <c r="GX245" s="186"/>
      <c r="GY245" s="186"/>
      <c r="GZ245" s="186"/>
      <c r="HA245" s="186"/>
      <c r="HB245" s="186"/>
      <c r="HC245" s="186"/>
      <c r="HD245" s="186"/>
      <c r="HE245" s="186"/>
      <c r="HF245" s="186"/>
      <c r="HG245" s="186"/>
      <c r="HH245" s="186"/>
      <c r="HI245" s="186"/>
      <c r="HJ245" s="186"/>
      <c r="HK245" s="186"/>
      <c r="HL245" s="186"/>
      <c r="HM245" s="186"/>
      <c r="HN245" s="186"/>
      <c r="HO245" s="186"/>
      <c r="HP245" s="186"/>
      <c r="HQ245" s="186"/>
      <c r="HR245" s="186"/>
      <c r="HS245" s="186"/>
      <c r="HT245" s="186"/>
      <c r="HU245" s="186"/>
      <c r="HV245" s="186"/>
      <c r="HW245" s="186"/>
      <c r="HX245" s="186"/>
      <c r="HY245" s="186"/>
      <c r="HZ245" s="186"/>
      <c r="IA245" s="186"/>
      <c r="IB245" s="186"/>
      <c r="IC245" s="186"/>
      <c r="ID245" s="186"/>
      <c r="IE245" s="186"/>
      <c r="IF245" s="186"/>
      <c r="IG245" s="186"/>
      <c r="IH245" s="186"/>
      <c r="II245" s="186"/>
      <c r="IJ245" s="186"/>
      <c r="IK245" s="186"/>
      <c r="IL245" s="186"/>
      <c r="IM245" s="186"/>
      <c r="IN245" s="186"/>
      <c r="IO245" s="186"/>
      <c r="IP245" s="186"/>
      <c r="IQ245" s="186"/>
      <c r="IR245" s="186"/>
      <c r="IS245" s="186"/>
      <c r="IT245" s="186"/>
      <c r="IU245" s="186"/>
      <c r="IV245" s="186"/>
    </row>
    <row r="246" spans="1:256" hidden="1">
      <c r="A246" s="867"/>
      <c r="B246" s="843"/>
      <c r="C246" s="182" t="s">
        <v>1</v>
      </c>
      <c r="D246" s="183">
        <f>E246+M246</f>
        <v>0</v>
      </c>
      <c r="E246" s="184">
        <f>F246+I246+J246+K246+L246</f>
        <v>0</v>
      </c>
      <c r="F246" s="184">
        <f>G246+H246</f>
        <v>0</v>
      </c>
      <c r="G246" s="184"/>
      <c r="H246" s="184"/>
      <c r="I246" s="184"/>
      <c r="J246" s="184"/>
      <c r="K246" s="184"/>
      <c r="L246" s="184"/>
      <c r="M246" s="184">
        <f t="shared" si="97"/>
        <v>0</v>
      </c>
      <c r="N246" s="184"/>
      <c r="O246" s="184"/>
      <c r="P246" s="184"/>
      <c r="Q246" s="185"/>
      <c r="R246" s="185"/>
      <c r="S246" s="185"/>
      <c r="T246" s="185"/>
      <c r="U246" s="185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  <c r="BN246" s="186"/>
      <c r="BO246" s="186"/>
      <c r="BP246" s="186"/>
      <c r="BQ246" s="186"/>
      <c r="BR246" s="186"/>
      <c r="BS246" s="186"/>
      <c r="BT246" s="186"/>
      <c r="BU246" s="186"/>
      <c r="BV246" s="186"/>
      <c r="BW246" s="186"/>
      <c r="BX246" s="186"/>
      <c r="BY246" s="186"/>
      <c r="BZ246" s="186"/>
      <c r="CA246" s="186"/>
      <c r="CB246" s="186"/>
      <c r="CC246" s="186"/>
      <c r="CD246" s="186"/>
      <c r="CE246" s="186"/>
      <c r="CF246" s="186"/>
      <c r="CG246" s="186"/>
      <c r="CH246" s="186"/>
      <c r="CI246" s="186"/>
      <c r="CJ246" s="186"/>
      <c r="CK246" s="186"/>
      <c r="CL246" s="186"/>
      <c r="CM246" s="186"/>
      <c r="CN246" s="186"/>
      <c r="CO246" s="186"/>
      <c r="CP246" s="186"/>
      <c r="CQ246" s="186"/>
      <c r="CR246" s="186"/>
      <c r="CS246" s="186"/>
      <c r="CT246" s="186"/>
      <c r="CU246" s="186"/>
      <c r="CV246" s="186"/>
      <c r="CW246" s="186"/>
      <c r="CX246" s="186"/>
      <c r="CY246" s="186"/>
      <c r="CZ246" s="186"/>
      <c r="DA246" s="186"/>
      <c r="DB246" s="186"/>
      <c r="DC246" s="186"/>
      <c r="DD246" s="186"/>
      <c r="DE246" s="186"/>
      <c r="DF246" s="186"/>
      <c r="DG246" s="186"/>
      <c r="DH246" s="186"/>
      <c r="DI246" s="186"/>
      <c r="DJ246" s="186"/>
      <c r="DK246" s="186"/>
      <c r="DL246" s="186"/>
      <c r="DM246" s="186"/>
      <c r="DN246" s="186"/>
      <c r="DO246" s="186"/>
      <c r="DP246" s="186"/>
      <c r="DQ246" s="186"/>
      <c r="DR246" s="186"/>
      <c r="DS246" s="186"/>
      <c r="DT246" s="186"/>
      <c r="DU246" s="186"/>
      <c r="DV246" s="186"/>
      <c r="DW246" s="186"/>
      <c r="DX246" s="186"/>
      <c r="DY246" s="186"/>
      <c r="DZ246" s="186"/>
      <c r="EA246" s="186"/>
      <c r="EB246" s="186"/>
      <c r="EC246" s="186"/>
      <c r="ED246" s="186"/>
      <c r="EE246" s="186"/>
      <c r="EF246" s="186"/>
      <c r="EG246" s="186"/>
      <c r="EH246" s="186"/>
      <c r="EI246" s="186"/>
      <c r="EJ246" s="186"/>
      <c r="EK246" s="186"/>
      <c r="EL246" s="186"/>
      <c r="EM246" s="186"/>
      <c r="EN246" s="186"/>
      <c r="EO246" s="186"/>
      <c r="EP246" s="186"/>
      <c r="EQ246" s="186"/>
      <c r="ER246" s="186"/>
      <c r="ES246" s="186"/>
      <c r="ET246" s="186"/>
      <c r="EU246" s="186"/>
      <c r="EV246" s="186"/>
      <c r="EW246" s="186"/>
      <c r="EX246" s="186"/>
      <c r="EY246" s="186"/>
      <c r="EZ246" s="186"/>
      <c r="FA246" s="186"/>
      <c r="FB246" s="186"/>
      <c r="FC246" s="186"/>
      <c r="FD246" s="186"/>
      <c r="FE246" s="186"/>
      <c r="FF246" s="186"/>
      <c r="FG246" s="186"/>
      <c r="FH246" s="186"/>
      <c r="FI246" s="186"/>
      <c r="FJ246" s="186"/>
      <c r="FK246" s="186"/>
      <c r="FL246" s="186"/>
      <c r="FM246" s="186"/>
      <c r="FN246" s="186"/>
      <c r="FO246" s="186"/>
      <c r="FP246" s="186"/>
      <c r="FQ246" s="186"/>
      <c r="FR246" s="186"/>
      <c r="FS246" s="186"/>
      <c r="FT246" s="186"/>
      <c r="FU246" s="186"/>
      <c r="FV246" s="186"/>
      <c r="FW246" s="186"/>
      <c r="FX246" s="186"/>
      <c r="FY246" s="186"/>
      <c r="FZ246" s="186"/>
      <c r="GA246" s="186"/>
      <c r="GB246" s="186"/>
      <c r="GC246" s="186"/>
      <c r="GD246" s="186"/>
      <c r="GE246" s="186"/>
      <c r="GF246" s="186"/>
      <c r="GG246" s="186"/>
      <c r="GH246" s="186"/>
      <c r="GI246" s="186"/>
      <c r="GJ246" s="186"/>
      <c r="GK246" s="186"/>
      <c r="GL246" s="186"/>
      <c r="GM246" s="186"/>
      <c r="GN246" s="186"/>
      <c r="GO246" s="186"/>
      <c r="GP246" s="186"/>
      <c r="GQ246" s="186"/>
      <c r="GR246" s="186"/>
      <c r="GS246" s="186"/>
      <c r="GT246" s="186"/>
      <c r="GU246" s="186"/>
      <c r="GV246" s="186"/>
      <c r="GW246" s="186"/>
      <c r="GX246" s="186"/>
      <c r="GY246" s="186"/>
      <c r="GZ246" s="186"/>
      <c r="HA246" s="186"/>
      <c r="HB246" s="186"/>
      <c r="HC246" s="186"/>
      <c r="HD246" s="186"/>
      <c r="HE246" s="186"/>
      <c r="HF246" s="186"/>
      <c r="HG246" s="186"/>
      <c r="HH246" s="186"/>
      <c r="HI246" s="186"/>
      <c r="HJ246" s="186"/>
      <c r="HK246" s="186"/>
      <c r="HL246" s="186"/>
      <c r="HM246" s="186"/>
      <c r="HN246" s="186"/>
      <c r="HO246" s="186"/>
      <c r="HP246" s="186"/>
      <c r="HQ246" s="186"/>
      <c r="HR246" s="186"/>
      <c r="HS246" s="186"/>
      <c r="HT246" s="186"/>
      <c r="HU246" s="186"/>
      <c r="HV246" s="186"/>
      <c r="HW246" s="186"/>
      <c r="HX246" s="186"/>
      <c r="HY246" s="186"/>
      <c r="HZ246" s="186"/>
      <c r="IA246" s="186"/>
      <c r="IB246" s="186"/>
      <c r="IC246" s="186"/>
      <c r="ID246" s="186"/>
      <c r="IE246" s="186"/>
      <c r="IF246" s="186"/>
      <c r="IG246" s="186"/>
      <c r="IH246" s="186"/>
      <c r="II246" s="186"/>
      <c r="IJ246" s="186"/>
      <c r="IK246" s="186"/>
      <c r="IL246" s="186"/>
      <c r="IM246" s="186"/>
      <c r="IN246" s="186"/>
      <c r="IO246" s="186"/>
      <c r="IP246" s="186"/>
      <c r="IQ246" s="186"/>
      <c r="IR246" s="186"/>
      <c r="IS246" s="186"/>
      <c r="IT246" s="186"/>
      <c r="IU246" s="186"/>
      <c r="IV246" s="186"/>
    </row>
    <row r="247" spans="1:256" hidden="1">
      <c r="A247" s="868"/>
      <c r="B247" s="844"/>
      <c r="C247" s="182" t="s">
        <v>2</v>
      </c>
      <c r="D247" s="183">
        <f>D245+D246</f>
        <v>2102800</v>
      </c>
      <c r="E247" s="184">
        <f t="shared" ref="E247:P247" si="104">E245+E246</f>
        <v>485000</v>
      </c>
      <c r="F247" s="184">
        <f t="shared" si="104"/>
        <v>125000</v>
      </c>
      <c r="G247" s="184">
        <f t="shared" si="104"/>
        <v>3000</v>
      </c>
      <c r="H247" s="184">
        <f t="shared" si="104"/>
        <v>122000</v>
      </c>
      <c r="I247" s="184">
        <f t="shared" si="104"/>
        <v>360000</v>
      </c>
      <c r="J247" s="184">
        <f t="shared" si="104"/>
        <v>0</v>
      </c>
      <c r="K247" s="184">
        <f t="shared" si="104"/>
        <v>0</v>
      </c>
      <c r="L247" s="184">
        <f t="shared" si="104"/>
        <v>0</v>
      </c>
      <c r="M247" s="184">
        <f t="shared" si="104"/>
        <v>1617800</v>
      </c>
      <c r="N247" s="184">
        <f t="shared" si="104"/>
        <v>1617800</v>
      </c>
      <c r="O247" s="184">
        <f t="shared" si="104"/>
        <v>0</v>
      </c>
      <c r="P247" s="184">
        <f t="shared" si="104"/>
        <v>0</v>
      </c>
      <c r="Q247" s="185"/>
      <c r="R247" s="185"/>
      <c r="S247" s="185"/>
      <c r="T247" s="185"/>
      <c r="U247" s="185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86"/>
      <c r="BH247" s="186"/>
      <c r="BI247" s="186"/>
      <c r="BJ247" s="186"/>
      <c r="BK247" s="186"/>
      <c r="BL247" s="186"/>
      <c r="BM247" s="186"/>
      <c r="BN247" s="186"/>
      <c r="BO247" s="186"/>
      <c r="BP247" s="186"/>
      <c r="BQ247" s="186"/>
      <c r="BR247" s="186"/>
      <c r="BS247" s="186"/>
      <c r="BT247" s="186"/>
      <c r="BU247" s="186"/>
      <c r="BV247" s="186"/>
      <c r="BW247" s="186"/>
      <c r="BX247" s="186"/>
      <c r="BY247" s="186"/>
      <c r="BZ247" s="186"/>
      <c r="CA247" s="186"/>
      <c r="CB247" s="186"/>
      <c r="CC247" s="186"/>
      <c r="CD247" s="186"/>
      <c r="CE247" s="186"/>
      <c r="CF247" s="186"/>
      <c r="CG247" s="186"/>
      <c r="CH247" s="186"/>
      <c r="CI247" s="186"/>
      <c r="CJ247" s="186"/>
      <c r="CK247" s="186"/>
      <c r="CL247" s="186"/>
      <c r="CM247" s="186"/>
      <c r="CN247" s="186"/>
      <c r="CO247" s="186"/>
      <c r="CP247" s="186"/>
      <c r="CQ247" s="186"/>
      <c r="CR247" s="186"/>
      <c r="CS247" s="186"/>
      <c r="CT247" s="186"/>
      <c r="CU247" s="186"/>
      <c r="CV247" s="186"/>
      <c r="CW247" s="186"/>
      <c r="CX247" s="186"/>
      <c r="CY247" s="186"/>
      <c r="CZ247" s="186"/>
      <c r="DA247" s="186"/>
      <c r="DB247" s="186"/>
      <c r="DC247" s="186"/>
      <c r="DD247" s="186"/>
      <c r="DE247" s="186"/>
      <c r="DF247" s="186"/>
      <c r="DG247" s="186"/>
      <c r="DH247" s="186"/>
      <c r="DI247" s="186"/>
      <c r="DJ247" s="186"/>
      <c r="DK247" s="186"/>
      <c r="DL247" s="186"/>
      <c r="DM247" s="186"/>
      <c r="DN247" s="186"/>
      <c r="DO247" s="186"/>
      <c r="DP247" s="186"/>
      <c r="DQ247" s="186"/>
      <c r="DR247" s="186"/>
      <c r="DS247" s="186"/>
      <c r="DT247" s="186"/>
      <c r="DU247" s="186"/>
      <c r="DV247" s="186"/>
      <c r="DW247" s="186"/>
      <c r="DX247" s="186"/>
      <c r="DY247" s="186"/>
      <c r="DZ247" s="186"/>
      <c r="EA247" s="186"/>
      <c r="EB247" s="186"/>
      <c r="EC247" s="186"/>
      <c r="ED247" s="186"/>
      <c r="EE247" s="186"/>
      <c r="EF247" s="186"/>
      <c r="EG247" s="186"/>
      <c r="EH247" s="186"/>
      <c r="EI247" s="186"/>
      <c r="EJ247" s="186"/>
      <c r="EK247" s="186"/>
      <c r="EL247" s="186"/>
      <c r="EM247" s="186"/>
      <c r="EN247" s="186"/>
      <c r="EO247" s="186"/>
      <c r="EP247" s="186"/>
      <c r="EQ247" s="186"/>
      <c r="ER247" s="186"/>
      <c r="ES247" s="186"/>
      <c r="ET247" s="186"/>
      <c r="EU247" s="186"/>
      <c r="EV247" s="186"/>
      <c r="EW247" s="186"/>
      <c r="EX247" s="186"/>
      <c r="EY247" s="186"/>
      <c r="EZ247" s="186"/>
      <c r="FA247" s="186"/>
      <c r="FB247" s="186"/>
      <c r="FC247" s="186"/>
      <c r="FD247" s="186"/>
      <c r="FE247" s="186"/>
      <c r="FF247" s="186"/>
      <c r="FG247" s="186"/>
      <c r="FH247" s="186"/>
      <c r="FI247" s="186"/>
      <c r="FJ247" s="186"/>
      <c r="FK247" s="186"/>
      <c r="FL247" s="186"/>
      <c r="FM247" s="186"/>
      <c r="FN247" s="186"/>
      <c r="FO247" s="186"/>
      <c r="FP247" s="186"/>
      <c r="FQ247" s="186"/>
      <c r="FR247" s="186"/>
      <c r="FS247" s="186"/>
      <c r="FT247" s="186"/>
      <c r="FU247" s="186"/>
      <c r="FV247" s="186"/>
      <c r="FW247" s="186"/>
      <c r="FX247" s="186"/>
      <c r="FY247" s="186"/>
      <c r="FZ247" s="186"/>
      <c r="GA247" s="186"/>
      <c r="GB247" s="186"/>
      <c r="GC247" s="186"/>
      <c r="GD247" s="186"/>
      <c r="GE247" s="186"/>
      <c r="GF247" s="186"/>
      <c r="GG247" s="186"/>
      <c r="GH247" s="186"/>
      <c r="GI247" s="186"/>
      <c r="GJ247" s="186"/>
      <c r="GK247" s="186"/>
      <c r="GL247" s="186"/>
      <c r="GM247" s="186"/>
      <c r="GN247" s="186"/>
      <c r="GO247" s="186"/>
      <c r="GP247" s="186"/>
      <c r="GQ247" s="186"/>
      <c r="GR247" s="186"/>
      <c r="GS247" s="186"/>
      <c r="GT247" s="186"/>
      <c r="GU247" s="186"/>
      <c r="GV247" s="186"/>
      <c r="GW247" s="186"/>
      <c r="GX247" s="186"/>
      <c r="GY247" s="186"/>
      <c r="GZ247" s="186"/>
      <c r="HA247" s="186"/>
      <c r="HB247" s="186"/>
      <c r="HC247" s="186"/>
      <c r="HD247" s="186"/>
      <c r="HE247" s="186"/>
      <c r="HF247" s="186"/>
      <c r="HG247" s="186"/>
      <c r="HH247" s="186"/>
      <c r="HI247" s="186"/>
      <c r="HJ247" s="186"/>
      <c r="HK247" s="186"/>
      <c r="HL247" s="186"/>
      <c r="HM247" s="186"/>
      <c r="HN247" s="186"/>
      <c r="HO247" s="186"/>
      <c r="HP247" s="186"/>
      <c r="HQ247" s="186"/>
      <c r="HR247" s="186"/>
      <c r="HS247" s="186"/>
      <c r="HT247" s="186"/>
      <c r="HU247" s="186"/>
      <c r="HV247" s="186"/>
      <c r="HW247" s="186"/>
      <c r="HX247" s="186"/>
      <c r="HY247" s="186"/>
      <c r="HZ247" s="186"/>
      <c r="IA247" s="186"/>
      <c r="IB247" s="186"/>
      <c r="IC247" s="186"/>
      <c r="ID247" s="186"/>
      <c r="IE247" s="186"/>
      <c r="IF247" s="186"/>
      <c r="IG247" s="186"/>
      <c r="IH247" s="186"/>
      <c r="II247" s="186"/>
      <c r="IJ247" s="186"/>
      <c r="IK247" s="186"/>
      <c r="IL247" s="186"/>
      <c r="IM247" s="186"/>
      <c r="IN247" s="186"/>
      <c r="IO247" s="186"/>
      <c r="IP247" s="186"/>
      <c r="IQ247" s="186"/>
      <c r="IR247" s="186"/>
      <c r="IS247" s="186"/>
      <c r="IT247" s="186"/>
      <c r="IU247" s="186"/>
      <c r="IV247" s="186"/>
    </row>
    <row r="248" spans="1:256" hidden="1">
      <c r="A248" s="866">
        <v>85157</v>
      </c>
      <c r="B248" s="842" t="s">
        <v>248</v>
      </c>
      <c r="C248" s="182" t="s">
        <v>0</v>
      </c>
      <c r="D248" s="183">
        <f>E248+M248</f>
        <v>13730036</v>
      </c>
      <c r="E248" s="184">
        <f>F248+I248+J248+K248+L248</f>
        <v>13730036</v>
      </c>
      <c r="F248" s="184">
        <f>G248+H248</f>
        <v>13729005</v>
      </c>
      <c r="G248" s="184">
        <v>0</v>
      </c>
      <c r="H248" s="184">
        <v>13729005</v>
      </c>
      <c r="I248" s="184">
        <v>1031</v>
      </c>
      <c r="J248" s="184">
        <v>0</v>
      </c>
      <c r="K248" s="184">
        <v>0</v>
      </c>
      <c r="L248" s="184">
        <v>0</v>
      </c>
      <c r="M248" s="184">
        <f t="shared" si="97"/>
        <v>0</v>
      </c>
      <c r="N248" s="184">
        <v>0</v>
      </c>
      <c r="O248" s="184">
        <v>0</v>
      </c>
      <c r="P248" s="184">
        <v>0</v>
      </c>
      <c r="Q248" s="185"/>
      <c r="R248" s="185"/>
      <c r="S248" s="185"/>
      <c r="T248" s="185"/>
      <c r="U248" s="185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  <c r="BN248" s="186"/>
      <c r="BO248" s="186"/>
      <c r="BP248" s="186"/>
      <c r="BQ248" s="186"/>
      <c r="BR248" s="186"/>
      <c r="BS248" s="186"/>
      <c r="BT248" s="186"/>
      <c r="BU248" s="186"/>
      <c r="BV248" s="186"/>
      <c r="BW248" s="186"/>
      <c r="BX248" s="186"/>
      <c r="BY248" s="186"/>
      <c r="BZ248" s="186"/>
      <c r="CA248" s="186"/>
      <c r="CB248" s="186"/>
      <c r="CC248" s="186"/>
      <c r="CD248" s="186"/>
      <c r="CE248" s="186"/>
      <c r="CF248" s="186"/>
      <c r="CG248" s="186"/>
      <c r="CH248" s="186"/>
      <c r="CI248" s="186"/>
      <c r="CJ248" s="186"/>
      <c r="CK248" s="186"/>
      <c r="CL248" s="186"/>
      <c r="CM248" s="186"/>
      <c r="CN248" s="186"/>
      <c r="CO248" s="186"/>
      <c r="CP248" s="186"/>
      <c r="CQ248" s="186"/>
      <c r="CR248" s="186"/>
      <c r="CS248" s="186"/>
      <c r="CT248" s="186"/>
      <c r="CU248" s="186"/>
      <c r="CV248" s="186"/>
      <c r="CW248" s="186"/>
      <c r="CX248" s="186"/>
      <c r="CY248" s="186"/>
      <c r="CZ248" s="186"/>
      <c r="DA248" s="186"/>
      <c r="DB248" s="186"/>
      <c r="DC248" s="186"/>
      <c r="DD248" s="186"/>
      <c r="DE248" s="186"/>
      <c r="DF248" s="186"/>
      <c r="DG248" s="186"/>
      <c r="DH248" s="186"/>
      <c r="DI248" s="186"/>
      <c r="DJ248" s="186"/>
      <c r="DK248" s="186"/>
      <c r="DL248" s="186"/>
      <c r="DM248" s="186"/>
      <c r="DN248" s="186"/>
      <c r="DO248" s="186"/>
      <c r="DP248" s="186"/>
      <c r="DQ248" s="186"/>
      <c r="DR248" s="186"/>
      <c r="DS248" s="186"/>
      <c r="DT248" s="186"/>
      <c r="DU248" s="186"/>
      <c r="DV248" s="186"/>
      <c r="DW248" s="186"/>
      <c r="DX248" s="186"/>
      <c r="DY248" s="186"/>
      <c r="DZ248" s="186"/>
      <c r="EA248" s="186"/>
      <c r="EB248" s="186"/>
      <c r="EC248" s="186"/>
      <c r="ED248" s="186"/>
      <c r="EE248" s="186"/>
      <c r="EF248" s="186"/>
      <c r="EG248" s="186"/>
      <c r="EH248" s="186"/>
      <c r="EI248" s="186"/>
      <c r="EJ248" s="186"/>
      <c r="EK248" s="186"/>
      <c r="EL248" s="186"/>
      <c r="EM248" s="186"/>
      <c r="EN248" s="186"/>
      <c r="EO248" s="186"/>
      <c r="EP248" s="186"/>
      <c r="EQ248" s="186"/>
      <c r="ER248" s="186"/>
      <c r="ES248" s="186"/>
      <c r="ET248" s="186"/>
      <c r="EU248" s="186"/>
      <c r="EV248" s="186"/>
      <c r="EW248" s="186"/>
      <c r="EX248" s="186"/>
      <c r="EY248" s="186"/>
      <c r="EZ248" s="186"/>
      <c r="FA248" s="186"/>
      <c r="FB248" s="186"/>
      <c r="FC248" s="186"/>
      <c r="FD248" s="186"/>
      <c r="FE248" s="186"/>
      <c r="FF248" s="186"/>
      <c r="FG248" s="186"/>
      <c r="FH248" s="186"/>
      <c r="FI248" s="186"/>
      <c r="FJ248" s="186"/>
      <c r="FK248" s="186"/>
      <c r="FL248" s="186"/>
      <c r="FM248" s="186"/>
      <c r="FN248" s="186"/>
      <c r="FO248" s="186"/>
      <c r="FP248" s="186"/>
      <c r="FQ248" s="186"/>
      <c r="FR248" s="186"/>
      <c r="FS248" s="186"/>
      <c r="FT248" s="186"/>
      <c r="FU248" s="186"/>
      <c r="FV248" s="186"/>
      <c r="FW248" s="186"/>
      <c r="FX248" s="186"/>
      <c r="FY248" s="186"/>
      <c r="FZ248" s="186"/>
      <c r="GA248" s="186"/>
      <c r="GB248" s="186"/>
      <c r="GC248" s="186"/>
      <c r="GD248" s="186"/>
      <c r="GE248" s="186"/>
      <c r="GF248" s="186"/>
      <c r="GG248" s="186"/>
      <c r="GH248" s="186"/>
      <c r="GI248" s="186"/>
      <c r="GJ248" s="186"/>
      <c r="GK248" s="186"/>
      <c r="GL248" s="186"/>
      <c r="GM248" s="186"/>
      <c r="GN248" s="186"/>
      <c r="GO248" s="186"/>
      <c r="GP248" s="186"/>
      <c r="GQ248" s="186"/>
      <c r="GR248" s="186"/>
      <c r="GS248" s="186"/>
      <c r="GT248" s="186"/>
      <c r="GU248" s="186"/>
      <c r="GV248" s="186"/>
      <c r="GW248" s="186"/>
      <c r="GX248" s="186"/>
      <c r="GY248" s="186"/>
      <c r="GZ248" s="186"/>
      <c r="HA248" s="186"/>
      <c r="HB248" s="186"/>
      <c r="HC248" s="186"/>
      <c r="HD248" s="186"/>
      <c r="HE248" s="186"/>
      <c r="HF248" s="186"/>
      <c r="HG248" s="186"/>
      <c r="HH248" s="186"/>
      <c r="HI248" s="186"/>
      <c r="HJ248" s="186"/>
      <c r="HK248" s="186"/>
      <c r="HL248" s="186"/>
      <c r="HM248" s="186"/>
      <c r="HN248" s="186"/>
      <c r="HO248" s="186"/>
      <c r="HP248" s="186"/>
      <c r="HQ248" s="186"/>
      <c r="HR248" s="186"/>
      <c r="HS248" s="186"/>
      <c r="HT248" s="186"/>
      <c r="HU248" s="186"/>
      <c r="HV248" s="186"/>
      <c r="HW248" s="186"/>
      <c r="HX248" s="186"/>
      <c r="HY248" s="186"/>
      <c r="HZ248" s="186"/>
      <c r="IA248" s="186"/>
      <c r="IB248" s="186"/>
      <c r="IC248" s="186"/>
      <c r="ID248" s="186"/>
      <c r="IE248" s="186"/>
      <c r="IF248" s="186"/>
      <c r="IG248" s="186"/>
      <c r="IH248" s="186"/>
      <c r="II248" s="186"/>
      <c r="IJ248" s="186"/>
      <c r="IK248" s="186"/>
      <c r="IL248" s="186"/>
      <c r="IM248" s="186"/>
      <c r="IN248" s="186"/>
      <c r="IO248" s="186"/>
      <c r="IP248" s="186"/>
      <c r="IQ248" s="186"/>
      <c r="IR248" s="186"/>
      <c r="IS248" s="186"/>
      <c r="IT248" s="186"/>
      <c r="IU248" s="186"/>
      <c r="IV248" s="186"/>
    </row>
    <row r="249" spans="1:256" hidden="1">
      <c r="A249" s="867"/>
      <c r="B249" s="843"/>
      <c r="C249" s="182" t="s">
        <v>1</v>
      </c>
      <c r="D249" s="183">
        <f>E249+M249</f>
        <v>0</v>
      </c>
      <c r="E249" s="184">
        <f>F249+I249+J249+K249+L249</f>
        <v>0</v>
      </c>
      <c r="F249" s="184">
        <f>G249+H249</f>
        <v>0</v>
      </c>
      <c r="G249" s="184"/>
      <c r="H249" s="184"/>
      <c r="I249" s="184"/>
      <c r="J249" s="184"/>
      <c r="K249" s="184"/>
      <c r="L249" s="184"/>
      <c r="M249" s="184">
        <f t="shared" si="97"/>
        <v>0</v>
      </c>
      <c r="N249" s="184"/>
      <c r="O249" s="184"/>
      <c r="P249" s="184"/>
      <c r="Q249" s="185"/>
      <c r="R249" s="185"/>
      <c r="S249" s="185"/>
      <c r="T249" s="185"/>
      <c r="U249" s="185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  <c r="BU249" s="186"/>
      <c r="BV249" s="186"/>
      <c r="BW249" s="186"/>
      <c r="BX249" s="186"/>
      <c r="BY249" s="186"/>
      <c r="BZ249" s="186"/>
      <c r="CA249" s="186"/>
      <c r="CB249" s="186"/>
      <c r="CC249" s="186"/>
      <c r="CD249" s="186"/>
      <c r="CE249" s="186"/>
      <c r="CF249" s="186"/>
      <c r="CG249" s="186"/>
      <c r="CH249" s="186"/>
      <c r="CI249" s="186"/>
      <c r="CJ249" s="186"/>
      <c r="CK249" s="186"/>
      <c r="CL249" s="186"/>
      <c r="CM249" s="186"/>
      <c r="CN249" s="186"/>
      <c r="CO249" s="186"/>
      <c r="CP249" s="186"/>
      <c r="CQ249" s="186"/>
      <c r="CR249" s="186"/>
      <c r="CS249" s="186"/>
      <c r="CT249" s="186"/>
      <c r="CU249" s="186"/>
      <c r="CV249" s="186"/>
      <c r="CW249" s="186"/>
      <c r="CX249" s="186"/>
      <c r="CY249" s="186"/>
      <c r="CZ249" s="186"/>
      <c r="DA249" s="186"/>
      <c r="DB249" s="186"/>
      <c r="DC249" s="186"/>
      <c r="DD249" s="186"/>
      <c r="DE249" s="186"/>
      <c r="DF249" s="186"/>
      <c r="DG249" s="186"/>
      <c r="DH249" s="186"/>
      <c r="DI249" s="186"/>
      <c r="DJ249" s="186"/>
      <c r="DK249" s="186"/>
      <c r="DL249" s="186"/>
      <c r="DM249" s="186"/>
      <c r="DN249" s="186"/>
      <c r="DO249" s="186"/>
      <c r="DP249" s="186"/>
      <c r="DQ249" s="186"/>
      <c r="DR249" s="186"/>
      <c r="DS249" s="186"/>
      <c r="DT249" s="186"/>
      <c r="DU249" s="186"/>
      <c r="DV249" s="186"/>
      <c r="DW249" s="186"/>
      <c r="DX249" s="186"/>
      <c r="DY249" s="186"/>
      <c r="DZ249" s="186"/>
      <c r="EA249" s="186"/>
      <c r="EB249" s="186"/>
      <c r="EC249" s="186"/>
      <c r="ED249" s="186"/>
      <c r="EE249" s="186"/>
      <c r="EF249" s="186"/>
      <c r="EG249" s="186"/>
      <c r="EH249" s="186"/>
      <c r="EI249" s="186"/>
      <c r="EJ249" s="186"/>
      <c r="EK249" s="186"/>
      <c r="EL249" s="186"/>
      <c r="EM249" s="186"/>
      <c r="EN249" s="186"/>
      <c r="EO249" s="186"/>
      <c r="EP249" s="186"/>
      <c r="EQ249" s="186"/>
      <c r="ER249" s="186"/>
      <c r="ES249" s="186"/>
      <c r="ET249" s="186"/>
      <c r="EU249" s="186"/>
      <c r="EV249" s="186"/>
      <c r="EW249" s="186"/>
      <c r="EX249" s="186"/>
      <c r="EY249" s="186"/>
      <c r="EZ249" s="186"/>
      <c r="FA249" s="186"/>
      <c r="FB249" s="186"/>
      <c r="FC249" s="186"/>
      <c r="FD249" s="186"/>
      <c r="FE249" s="186"/>
      <c r="FF249" s="186"/>
      <c r="FG249" s="186"/>
      <c r="FH249" s="186"/>
      <c r="FI249" s="186"/>
      <c r="FJ249" s="186"/>
      <c r="FK249" s="186"/>
      <c r="FL249" s="186"/>
      <c r="FM249" s="186"/>
      <c r="FN249" s="186"/>
      <c r="FO249" s="186"/>
      <c r="FP249" s="186"/>
      <c r="FQ249" s="186"/>
      <c r="FR249" s="186"/>
      <c r="FS249" s="186"/>
      <c r="FT249" s="186"/>
      <c r="FU249" s="186"/>
      <c r="FV249" s="186"/>
      <c r="FW249" s="186"/>
      <c r="FX249" s="186"/>
      <c r="FY249" s="186"/>
      <c r="FZ249" s="186"/>
      <c r="GA249" s="186"/>
      <c r="GB249" s="186"/>
      <c r="GC249" s="186"/>
      <c r="GD249" s="186"/>
      <c r="GE249" s="186"/>
      <c r="GF249" s="186"/>
      <c r="GG249" s="186"/>
      <c r="GH249" s="186"/>
      <c r="GI249" s="186"/>
      <c r="GJ249" s="186"/>
      <c r="GK249" s="186"/>
      <c r="GL249" s="186"/>
      <c r="GM249" s="186"/>
      <c r="GN249" s="186"/>
      <c r="GO249" s="186"/>
      <c r="GP249" s="186"/>
      <c r="GQ249" s="186"/>
      <c r="GR249" s="186"/>
      <c r="GS249" s="186"/>
      <c r="GT249" s="186"/>
      <c r="GU249" s="186"/>
      <c r="GV249" s="186"/>
      <c r="GW249" s="186"/>
      <c r="GX249" s="186"/>
      <c r="GY249" s="186"/>
      <c r="GZ249" s="186"/>
      <c r="HA249" s="186"/>
      <c r="HB249" s="186"/>
      <c r="HC249" s="186"/>
      <c r="HD249" s="186"/>
      <c r="HE249" s="186"/>
      <c r="HF249" s="186"/>
      <c r="HG249" s="186"/>
      <c r="HH249" s="186"/>
      <c r="HI249" s="186"/>
      <c r="HJ249" s="186"/>
      <c r="HK249" s="186"/>
      <c r="HL249" s="186"/>
      <c r="HM249" s="186"/>
      <c r="HN249" s="186"/>
      <c r="HO249" s="186"/>
      <c r="HP249" s="186"/>
      <c r="HQ249" s="186"/>
      <c r="HR249" s="186"/>
      <c r="HS249" s="186"/>
      <c r="HT249" s="186"/>
      <c r="HU249" s="186"/>
      <c r="HV249" s="186"/>
      <c r="HW249" s="186"/>
      <c r="HX249" s="186"/>
      <c r="HY249" s="186"/>
      <c r="HZ249" s="186"/>
      <c r="IA249" s="186"/>
      <c r="IB249" s="186"/>
      <c r="IC249" s="186"/>
      <c r="ID249" s="186"/>
      <c r="IE249" s="186"/>
      <c r="IF249" s="186"/>
      <c r="IG249" s="186"/>
      <c r="IH249" s="186"/>
      <c r="II249" s="186"/>
      <c r="IJ249" s="186"/>
      <c r="IK249" s="186"/>
      <c r="IL249" s="186"/>
      <c r="IM249" s="186"/>
      <c r="IN249" s="186"/>
      <c r="IO249" s="186"/>
      <c r="IP249" s="186"/>
      <c r="IQ249" s="186"/>
      <c r="IR249" s="186"/>
      <c r="IS249" s="186"/>
      <c r="IT249" s="186"/>
      <c r="IU249" s="186"/>
      <c r="IV249" s="186"/>
    </row>
    <row r="250" spans="1:256" hidden="1">
      <c r="A250" s="868"/>
      <c r="B250" s="844"/>
      <c r="C250" s="182" t="s">
        <v>2</v>
      </c>
      <c r="D250" s="183">
        <f>D248+D249</f>
        <v>13730036</v>
      </c>
      <c r="E250" s="184">
        <f t="shared" ref="E250:P250" si="105">E248+E249</f>
        <v>13730036</v>
      </c>
      <c r="F250" s="184">
        <f t="shared" si="105"/>
        <v>13729005</v>
      </c>
      <c r="G250" s="184">
        <f t="shared" si="105"/>
        <v>0</v>
      </c>
      <c r="H250" s="184">
        <f t="shared" si="105"/>
        <v>13729005</v>
      </c>
      <c r="I250" s="184">
        <f t="shared" si="105"/>
        <v>1031</v>
      </c>
      <c r="J250" s="184">
        <f t="shared" si="105"/>
        <v>0</v>
      </c>
      <c r="K250" s="184">
        <f t="shared" si="105"/>
        <v>0</v>
      </c>
      <c r="L250" s="184">
        <f t="shared" si="105"/>
        <v>0</v>
      </c>
      <c r="M250" s="184">
        <f t="shared" si="105"/>
        <v>0</v>
      </c>
      <c r="N250" s="184">
        <f t="shared" si="105"/>
        <v>0</v>
      </c>
      <c r="O250" s="184">
        <f t="shared" si="105"/>
        <v>0</v>
      </c>
      <c r="P250" s="184">
        <f t="shared" si="105"/>
        <v>0</v>
      </c>
      <c r="Q250" s="185"/>
      <c r="R250" s="185"/>
      <c r="S250" s="185"/>
      <c r="T250" s="185"/>
      <c r="U250" s="185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  <c r="BU250" s="186"/>
      <c r="BV250" s="186"/>
      <c r="BW250" s="186"/>
      <c r="BX250" s="186"/>
      <c r="BY250" s="186"/>
      <c r="BZ250" s="186"/>
      <c r="CA250" s="186"/>
      <c r="CB250" s="186"/>
      <c r="CC250" s="186"/>
      <c r="CD250" s="186"/>
      <c r="CE250" s="186"/>
      <c r="CF250" s="186"/>
      <c r="CG250" s="186"/>
      <c r="CH250" s="186"/>
      <c r="CI250" s="186"/>
      <c r="CJ250" s="186"/>
      <c r="CK250" s="186"/>
      <c r="CL250" s="186"/>
      <c r="CM250" s="186"/>
      <c r="CN250" s="186"/>
      <c r="CO250" s="186"/>
      <c r="CP250" s="186"/>
      <c r="CQ250" s="186"/>
      <c r="CR250" s="186"/>
      <c r="CS250" s="186"/>
      <c r="CT250" s="186"/>
      <c r="CU250" s="186"/>
      <c r="CV250" s="186"/>
      <c r="CW250" s="186"/>
      <c r="CX250" s="186"/>
      <c r="CY250" s="186"/>
      <c r="CZ250" s="186"/>
      <c r="DA250" s="186"/>
      <c r="DB250" s="186"/>
      <c r="DC250" s="186"/>
      <c r="DD250" s="186"/>
      <c r="DE250" s="186"/>
      <c r="DF250" s="186"/>
      <c r="DG250" s="186"/>
      <c r="DH250" s="186"/>
      <c r="DI250" s="186"/>
      <c r="DJ250" s="186"/>
      <c r="DK250" s="186"/>
      <c r="DL250" s="186"/>
      <c r="DM250" s="186"/>
      <c r="DN250" s="186"/>
      <c r="DO250" s="186"/>
      <c r="DP250" s="186"/>
      <c r="DQ250" s="186"/>
      <c r="DR250" s="186"/>
      <c r="DS250" s="186"/>
      <c r="DT250" s="186"/>
      <c r="DU250" s="186"/>
      <c r="DV250" s="186"/>
      <c r="DW250" s="186"/>
      <c r="DX250" s="186"/>
      <c r="DY250" s="186"/>
      <c r="DZ250" s="186"/>
      <c r="EA250" s="186"/>
      <c r="EB250" s="186"/>
      <c r="EC250" s="186"/>
      <c r="ED250" s="186"/>
      <c r="EE250" s="186"/>
      <c r="EF250" s="186"/>
      <c r="EG250" s="186"/>
      <c r="EH250" s="186"/>
      <c r="EI250" s="186"/>
      <c r="EJ250" s="186"/>
      <c r="EK250" s="186"/>
      <c r="EL250" s="186"/>
      <c r="EM250" s="186"/>
      <c r="EN250" s="186"/>
      <c r="EO250" s="186"/>
      <c r="EP250" s="186"/>
      <c r="EQ250" s="186"/>
      <c r="ER250" s="186"/>
      <c r="ES250" s="186"/>
      <c r="ET250" s="186"/>
      <c r="EU250" s="186"/>
      <c r="EV250" s="186"/>
      <c r="EW250" s="186"/>
      <c r="EX250" s="186"/>
      <c r="EY250" s="186"/>
      <c r="EZ250" s="186"/>
      <c r="FA250" s="186"/>
      <c r="FB250" s="186"/>
      <c r="FC250" s="186"/>
      <c r="FD250" s="186"/>
      <c r="FE250" s="186"/>
      <c r="FF250" s="186"/>
      <c r="FG250" s="186"/>
      <c r="FH250" s="186"/>
      <c r="FI250" s="186"/>
      <c r="FJ250" s="186"/>
      <c r="FK250" s="186"/>
      <c r="FL250" s="186"/>
      <c r="FM250" s="186"/>
      <c r="FN250" s="186"/>
      <c r="FO250" s="186"/>
      <c r="FP250" s="186"/>
      <c r="FQ250" s="186"/>
      <c r="FR250" s="186"/>
      <c r="FS250" s="186"/>
      <c r="FT250" s="186"/>
      <c r="FU250" s="186"/>
      <c r="FV250" s="186"/>
      <c r="FW250" s="186"/>
      <c r="FX250" s="186"/>
      <c r="FY250" s="186"/>
      <c r="FZ250" s="186"/>
      <c r="GA250" s="186"/>
      <c r="GB250" s="186"/>
      <c r="GC250" s="186"/>
      <c r="GD250" s="186"/>
      <c r="GE250" s="186"/>
      <c r="GF250" s="186"/>
      <c r="GG250" s="186"/>
      <c r="GH250" s="186"/>
      <c r="GI250" s="186"/>
      <c r="GJ250" s="186"/>
      <c r="GK250" s="186"/>
      <c r="GL250" s="186"/>
      <c r="GM250" s="186"/>
      <c r="GN250" s="186"/>
      <c r="GO250" s="186"/>
      <c r="GP250" s="186"/>
      <c r="GQ250" s="186"/>
      <c r="GR250" s="186"/>
      <c r="GS250" s="186"/>
      <c r="GT250" s="186"/>
      <c r="GU250" s="186"/>
      <c r="GV250" s="186"/>
      <c r="GW250" s="186"/>
      <c r="GX250" s="186"/>
      <c r="GY250" s="186"/>
      <c r="GZ250" s="186"/>
      <c r="HA250" s="186"/>
      <c r="HB250" s="186"/>
      <c r="HC250" s="186"/>
      <c r="HD250" s="186"/>
      <c r="HE250" s="186"/>
      <c r="HF250" s="186"/>
      <c r="HG250" s="186"/>
      <c r="HH250" s="186"/>
      <c r="HI250" s="186"/>
      <c r="HJ250" s="186"/>
      <c r="HK250" s="186"/>
      <c r="HL250" s="186"/>
      <c r="HM250" s="186"/>
      <c r="HN250" s="186"/>
      <c r="HO250" s="186"/>
      <c r="HP250" s="186"/>
      <c r="HQ250" s="186"/>
      <c r="HR250" s="186"/>
      <c r="HS250" s="186"/>
      <c r="HT250" s="186"/>
      <c r="HU250" s="186"/>
      <c r="HV250" s="186"/>
      <c r="HW250" s="186"/>
      <c r="HX250" s="186"/>
      <c r="HY250" s="186"/>
      <c r="HZ250" s="186"/>
      <c r="IA250" s="186"/>
      <c r="IB250" s="186"/>
      <c r="IC250" s="186"/>
      <c r="ID250" s="186"/>
      <c r="IE250" s="186"/>
      <c r="IF250" s="186"/>
      <c r="IG250" s="186"/>
      <c r="IH250" s="186"/>
      <c r="II250" s="186"/>
      <c r="IJ250" s="186"/>
      <c r="IK250" s="186"/>
      <c r="IL250" s="186"/>
      <c r="IM250" s="186"/>
      <c r="IN250" s="186"/>
      <c r="IO250" s="186"/>
      <c r="IP250" s="186"/>
      <c r="IQ250" s="186"/>
      <c r="IR250" s="186"/>
      <c r="IS250" s="186"/>
      <c r="IT250" s="186"/>
      <c r="IU250" s="186"/>
      <c r="IV250" s="186"/>
    </row>
    <row r="251" spans="1:256">
      <c r="A251" s="866">
        <v>85195</v>
      </c>
      <c r="B251" s="842" t="s">
        <v>95</v>
      </c>
      <c r="C251" s="182" t="s">
        <v>0</v>
      </c>
      <c r="D251" s="183">
        <f>E251+M251</f>
        <v>56273821</v>
      </c>
      <c r="E251" s="184">
        <f>F251+I251+J251+K251+L251</f>
        <v>2157156</v>
      </c>
      <c r="F251" s="184">
        <f>G251+H251</f>
        <v>200000</v>
      </c>
      <c r="G251" s="184">
        <v>1000</v>
      </c>
      <c r="H251" s="184">
        <v>199000</v>
      </c>
      <c r="I251" s="184">
        <v>200000</v>
      </c>
      <c r="J251" s="184">
        <v>0</v>
      </c>
      <c r="K251" s="184">
        <f>10439750-10116665+1434071</f>
        <v>1757156</v>
      </c>
      <c r="L251" s="184">
        <v>0</v>
      </c>
      <c r="M251" s="184">
        <f t="shared" si="97"/>
        <v>54116665</v>
      </c>
      <c r="N251" s="184">
        <f>54116665-44000000</f>
        <v>10116665</v>
      </c>
      <c r="O251" s="184">
        <f>47700+5300+9057299+1006366</f>
        <v>10116665</v>
      </c>
      <c r="P251" s="184">
        <v>44000000</v>
      </c>
      <c r="Q251" s="185"/>
      <c r="R251" s="185"/>
      <c r="S251" s="185"/>
      <c r="T251" s="185"/>
      <c r="U251" s="185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  <c r="BN251" s="186"/>
      <c r="BO251" s="186"/>
      <c r="BP251" s="186"/>
      <c r="BQ251" s="186"/>
      <c r="BR251" s="186"/>
      <c r="BS251" s="186"/>
      <c r="BT251" s="186"/>
      <c r="BU251" s="186"/>
      <c r="BV251" s="186"/>
      <c r="BW251" s="186"/>
      <c r="BX251" s="186"/>
      <c r="BY251" s="186"/>
      <c r="BZ251" s="186"/>
      <c r="CA251" s="186"/>
      <c r="CB251" s="186"/>
      <c r="CC251" s="186"/>
      <c r="CD251" s="186"/>
      <c r="CE251" s="186"/>
      <c r="CF251" s="186"/>
      <c r="CG251" s="186"/>
      <c r="CH251" s="186"/>
      <c r="CI251" s="186"/>
      <c r="CJ251" s="186"/>
      <c r="CK251" s="186"/>
      <c r="CL251" s="186"/>
      <c r="CM251" s="186"/>
      <c r="CN251" s="186"/>
      <c r="CO251" s="186"/>
      <c r="CP251" s="186"/>
      <c r="CQ251" s="186"/>
      <c r="CR251" s="186"/>
      <c r="CS251" s="186"/>
      <c r="CT251" s="186"/>
      <c r="CU251" s="186"/>
      <c r="CV251" s="186"/>
      <c r="CW251" s="186"/>
      <c r="CX251" s="186"/>
      <c r="CY251" s="186"/>
      <c r="CZ251" s="186"/>
      <c r="DA251" s="186"/>
      <c r="DB251" s="186"/>
      <c r="DC251" s="186"/>
      <c r="DD251" s="186"/>
      <c r="DE251" s="186"/>
      <c r="DF251" s="186"/>
      <c r="DG251" s="186"/>
      <c r="DH251" s="186"/>
      <c r="DI251" s="186"/>
      <c r="DJ251" s="186"/>
      <c r="DK251" s="186"/>
      <c r="DL251" s="186"/>
      <c r="DM251" s="186"/>
      <c r="DN251" s="186"/>
      <c r="DO251" s="186"/>
      <c r="DP251" s="186"/>
      <c r="DQ251" s="186"/>
      <c r="DR251" s="186"/>
      <c r="DS251" s="186"/>
      <c r="DT251" s="186"/>
      <c r="DU251" s="186"/>
      <c r="DV251" s="186"/>
      <c r="DW251" s="186"/>
      <c r="DX251" s="186"/>
      <c r="DY251" s="186"/>
      <c r="DZ251" s="186"/>
      <c r="EA251" s="186"/>
      <c r="EB251" s="186"/>
      <c r="EC251" s="186"/>
      <c r="ED251" s="186"/>
      <c r="EE251" s="186"/>
      <c r="EF251" s="186"/>
      <c r="EG251" s="186"/>
      <c r="EH251" s="186"/>
      <c r="EI251" s="186"/>
      <c r="EJ251" s="186"/>
      <c r="EK251" s="186"/>
      <c r="EL251" s="186"/>
      <c r="EM251" s="186"/>
      <c r="EN251" s="186"/>
      <c r="EO251" s="186"/>
      <c r="EP251" s="186"/>
      <c r="EQ251" s="186"/>
      <c r="ER251" s="186"/>
      <c r="ES251" s="186"/>
      <c r="ET251" s="186"/>
      <c r="EU251" s="186"/>
      <c r="EV251" s="186"/>
      <c r="EW251" s="186"/>
      <c r="EX251" s="186"/>
      <c r="EY251" s="186"/>
      <c r="EZ251" s="186"/>
      <c r="FA251" s="186"/>
      <c r="FB251" s="186"/>
      <c r="FC251" s="186"/>
      <c r="FD251" s="186"/>
      <c r="FE251" s="186"/>
      <c r="FF251" s="186"/>
      <c r="FG251" s="186"/>
      <c r="FH251" s="186"/>
      <c r="FI251" s="186"/>
      <c r="FJ251" s="186"/>
      <c r="FK251" s="186"/>
      <c r="FL251" s="186"/>
      <c r="FM251" s="186"/>
      <c r="FN251" s="186"/>
      <c r="FO251" s="186"/>
      <c r="FP251" s="186"/>
      <c r="FQ251" s="186"/>
      <c r="FR251" s="186"/>
      <c r="FS251" s="186"/>
      <c r="FT251" s="186"/>
      <c r="FU251" s="186"/>
      <c r="FV251" s="186"/>
      <c r="FW251" s="186"/>
      <c r="FX251" s="186"/>
      <c r="FY251" s="186"/>
      <c r="FZ251" s="186"/>
      <c r="GA251" s="186"/>
      <c r="GB251" s="186"/>
      <c r="GC251" s="186"/>
      <c r="GD251" s="186"/>
      <c r="GE251" s="186"/>
      <c r="GF251" s="186"/>
      <c r="GG251" s="186"/>
      <c r="GH251" s="186"/>
      <c r="GI251" s="186"/>
      <c r="GJ251" s="186"/>
      <c r="GK251" s="186"/>
      <c r="GL251" s="186"/>
      <c r="GM251" s="186"/>
      <c r="GN251" s="186"/>
      <c r="GO251" s="186"/>
      <c r="GP251" s="186"/>
      <c r="GQ251" s="186"/>
      <c r="GR251" s="186"/>
      <c r="GS251" s="186"/>
      <c r="GT251" s="186"/>
      <c r="GU251" s="186"/>
      <c r="GV251" s="186"/>
      <c r="GW251" s="186"/>
      <c r="GX251" s="186"/>
      <c r="GY251" s="186"/>
      <c r="GZ251" s="186"/>
      <c r="HA251" s="186"/>
      <c r="HB251" s="186"/>
      <c r="HC251" s="186"/>
      <c r="HD251" s="186"/>
      <c r="HE251" s="186"/>
      <c r="HF251" s="186"/>
      <c r="HG251" s="186"/>
      <c r="HH251" s="186"/>
      <c r="HI251" s="186"/>
      <c r="HJ251" s="186"/>
      <c r="HK251" s="186"/>
      <c r="HL251" s="186"/>
      <c r="HM251" s="186"/>
      <c r="HN251" s="186"/>
      <c r="HO251" s="186"/>
      <c r="HP251" s="186"/>
      <c r="HQ251" s="186"/>
      <c r="HR251" s="186"/>
      <c r="HS251" s="186"/>
      <c r="HT251" s="186"/>
      <c r="HU251" s="186"/>
      <c r="HV251" s="186"/>
      <c r="HW251" s="186"/>
      <c r="HX251" s="186"/>
      <c r="HY251" s="186"/>
      <c r="HZ251" s="186"/>
      <c r="IA251" s="186"/>
      <c r="IB251" s="186"/>
      <c r="IC251" s="186"/>
      <c r="ID251" s="186"/>
      <c r="IE251" s="186"/>
      <c r="IF251" s="186"/>
      <c r="IG251" s="186"/>
      <c r="IH251" s="186"/>
      <c r="II251" s="186"/>
      <c r="IJ251" s="186"/>
      <c r="IK251" s="186"/>
      <c r="IL251" s="186"/>
      <c r="IM251" s="186"/>
      <c r="IN251" s="186"/>
      <c r="IO251" s="186"/>
      <c r="IP251" s="186"/>
      <c r="IQ251" s="186"/>
      <c r="IR251" s="186"/>
      <c r="IS251" s="186"/>
      <c r="IT251" s="186"/>
      <c r="IU251" s="186"/>
      <c r="IV251" s="186"/>
    </row>
    <row r="252" spans="1:256">
      <c r="A252" s="867"/>
      <c r="B252" s="843"/>
      <c r="C252" s="182" t="s">
        <v>1</v>
      </c>
      <c r="D252" s="183">
        <f>E252+M252</f>
        <v>17952009</v>
      </c>
      <c r="E252" s="184">
        <f>F252+I252+J252+K252+L252</f>
        <v>7397470</v>
      </c>
      <c r="F252" s="184">
        <f>G252+H252</f>
        <v>0</v>
      </c>
      <c r="G252" s="184"/>
      <c r="H252" s="184"/>
      <c r="I252" s="184"/>
      <c r="J252" s="184"/>
      <c r="K252" s="184">
        <f>17952009-9499085-1055454</f>
        <v>7397470</v>
      </c>
      <c r="L252" s="184"/>
      <c r="M252" s="184">
        <f t="shared" si="97"/>
        <v>10554539</v>
      </c>
      <c r="N252" s="184">
        <f>9499085+1055454</f>
        <v>10554539</v>
      </c>
      <c r="O252" s="184">
        <v>10554539</v>
      </c>
      <c r="P252" s="184"/>
      <c r="Q252" s="185"/>
      <c r="R252" s="185"/>
      <c r="S252" s="185"/>
      <c r="T252" s="185"/>
      <c r="U252" s="185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  <c r="BF252" s="186"/>
      <c r="BG252" s="186"/>
      <c r="BH252" s="186"/>
      <c r="BI252" s="186"/>
      <c r="BJ252" s="186"/>
      <c r="BK252" s="186"/>
      <c r="BL252" s="186"/>
      <c r="BM252" s="186"/>
      <c r="BN252" s="186"/>
      <c r="BO252" s="186"/>
      <c r="BP252" s="186"/>
      <c r="BQ252" s="186"/>
      <c r="BR252" s="186"/>
      <c r="BS252" s="186"/>
      <c r="BT252" s="186"/>
      <c r="BU252" s="186"/>
      <c r="BV252" s="186"/>
      <c r="BW252" s="186"/>
      <c r="BX252" s="186"/>
      <c r="BY252" s="186"/>
      <c r="BZ252" s="186"/>
      <c r="CA252" s="186"/>
      <c r="CB252" s="186"/>
      <c r="CC252" s="186"/>
      <c r="CD252" s="186"/>
      <c r="CE252" s="186"/>
      <c r="CF252" s="186"/>
      <c r="CG252" s="186"/>
      <c r="CH252" s="186"/>
      <c r="CI252" s="186"/>
      <c r="CJ252" s="186"/>
      <c r="CK252" s="186"/>
      <c r="CL252" s="186"/>
      <c r="CM252" s="186"/>
      <c r="CN252" s="186"/>
      <c r="CO252" s="186"/>
      <c r="CP252" s="186"/>
      <c r="CQ252" s="186"/>
      <c r="CR252" s="186"/>
      <c r="CS252" s="186"/>
      <c r="CT252" s="186"/>
      <c r="CU252" s="186"/>
      <c r="CV252" s="186"/>
      <c r="CW252" s="186"/>
      <c r="CX252" s="186"/>
      <c r="CY252" s="186"/>
      <c r="CZ252" s="186"/>
      <c r="DA252" s="186"/>
      <c r="DB252" s="186"/>
      <c r="DC252" s="186"/>
      <c r="DD252" s="186"/>
      <c r="DE252" s="186"/>
      <c r="DF252" s="186"/>
      <c r="DG252" s="186"/>
      <c r="DH252" s="186"/>
      <c r="DI252" s="186"/>
      <c r="DJ252" s="186"/>
      <c r="DK252" s="186"/>
      <c r="DL252" s="186"/>
      <c r="DM252" s="186"/>
      <c r="DN252" s="186"/>
      <c r="DO252" s="186"/>
      <c r="DP252" s="186"/>
      <c r="DQ252" s="186"/>
      <c r="DR252" s="186"/>
      <c r="DS252" s="186"/>
      <c r="DT252" s="186"/>
      <c r="DU252" s="186"/>
      <c r="DV252" s="186"/>
      <c r="DW252" s="186"/>
      <c r="DX252" s="186"/>
      <c r="DY252" s="186"/>
      <c r="DZ252" s="186"/>
      <c r="EA252" s="186"/>
      <c r="EB252" s="186"/>
      <c r="EC252" s="186"/>
      <c r="ED252" s="186"/>
      <c r="EE252" s="186"/>
      <c r="EF252" s="186"/>
      <c r="EG252" s="186"/>
      <c r="EH252" s="186"/>
      <c r="EI252" s="186"/>
      <c r="EJ252" s="186"/>
      <c r="EK252" s="186"/>
      <c r="EL252" s="186"/>
      <c r="EM252" s="186"/>
      <c r="EN252" s="186"/>
      <c r="EO252" s="186"/>
      <c r="EP252" s="186"/>
      <c r="EQ252" s="186"/>
      <c r="ER252" s="186"/>
      <c r="ES252" s="186"/>
      <c r="ET252" s="186"/>
      <c r="EU252" s="186"/>
      <c r="EV252" s="186"/>
      <c r="EW252" s="186"/>
      <c r="EX252" s="186"/>
      <c r="EY252" s="186"/>
      <c r="EZ252" s="186"/>
      <c r="FA252" s="186"/>
      <c r="FB252" s="186"/>
      <c r="FC252" s="186"/>
      <c r="FD252" s="186"/>
      <c r="FE252" s="186"/>
      <c r="FF252" s="186"/>
      <c r="FG252" s="186"/>
      <c r="FH252" s="186"/>
      <c r="FI252" s="186"/>
      <c r="FJ252" s="186"/>
      <c r="FK252" s="186"/>
      <c r="FL252" s="186"/>
      <c r="FM252" s="186"/>
      <c r="FN252" s="186"/>
      <c r="FO252" s="186"/>
      <c r="FP252" s="186"/>
      <c r="FQ252" s="186"/>
      <c r="FR252" s="186"/>
      <c r="FS252" s="186"/>
      <c r="FT252" s="186"/>
      <c r="FU252" s="186"/>
      <c r="FV252" s="186"/>
      <c r="FW252" s="186"/>
      <c r="FX252" s="186"/>
      <c r="FY252" s="186"/>
      <c r="FZ252" s="186"/>
      <c r="GA252" s="186"/>
      <c r="GB252" s="186"/>
      <c r="GC252" s="186"/>
      <c r="GD252" s="186"/>
      <c r="GE252" s="186"/>
      <c r="GF252" s="186"/>
      <c r="GG252" s="186"/>
      <c r="GH252" s="186"/>
      <c r="GI252" s="186"/>
      <c r="GJ252" s="186"/>
      <c r="GK252" s="186"/>
      <c r="GL252" s="186"/>
      <c r="GM252" s="186"/>
      <c r="GN252" s="186"/>
      <c r="GO252" s="186"/>
      <c r="GP252" s="186"/>
      <c r="GQ252" s="186"/>
      <c r="GR252" s="186"/>
      <c r="GS252" s="186"/>
      <c r="GT252" s="186"/>
      <c r="GU252" s="186"/>
      <c r="GV252" s="186"/>
      <c r="GW252" s="186"/>
      <c r="GX252" s="186"/>
      <c r="GY252" s="186"/>
      <c r="GZ252" s="186"/>
      <c r="HA252" s="186"/>
      <c r="HB252" s="186"/>
      <c r="HC252" s="186"/>
      <c r="HD252" s="186"/>
      <c r="HE252" s="186"/>
      <c r="HF252" s="186"/>
      <c r="HG252" s="186"/>
      <c r="HH252" s="186"/>
      <c r="HI252" s="186"/>
      <c r="HJ252" s="186"/>
      <c r="HK252" s="186"/>
      <c r="HL252" s="186"/>
      <c r="HM252" s="186"/>
      <c r="HN252" s="186"/>
      <c r="HO252" s="186"/>
      <c r="HP252" s="186"/>
      <c r="HQ252" s="186"/>
      <c r="HR252" s="186"/>
      <c r="HS252" s="186"/>
      <c r="HT252" s="186"/>
      <c r="HU252" s="186"/>
      <c r="HV252" s="186"/>
      <c r="HW252" s="186"/>
      <c r="HX252" s="186"/>
      <c r="HY252" s="186"/>
      <c r="HZ252" s="186"/>
      <c r="IA252" s="186"/>
      <c r="IB252" s="186"/>
      <c r="IC252" s="186"/>
      <c r="ID252" s="186"/>
      <c r="IE252" s="186"/>
      <c r="IF252" s="186"/>
      <c r="IG252" s="186"/>
      <c r="IH252" s="186"/>
      <c r="II252" s="186"/>
      <c r="IJ252" s="186"/>
      <c r="IK252" s="186"/>
      <c r="IL252" s="186"/>
      <c r="IM252" s="186"/>
      <c r="IN252" s="186"/>
      <c r="IO252" s="186"/>
      <c r="IP252" s="186"/>
      <c r="IQ252" s="186"/>
      <c r="IR252" s="186"/>
      <c r="IS252" s="186"/>
      <c r="IT252" s="186"/>
      <c r="IU252" s="186"/>
      <c r="IV252" s="186"/>
    </row>
    <row r="253" spans="1:256">
      <c r="A253" s="868"/>
      <c r="B253" s="844"/>
      <c r="C253" s="182" t="s">
        <v>2</v>
      </c>
      <c r="D253" s="183">
        <f>D251+D252</f>
        <v>74225830</v>
      </c>
      <c r="E253" s="184">
        <f t="shared" ref="E253:P253" si="106">E251+E252</f>
        <v>9554626</v>
      </c>
      <c r="F253" s="184">
        <f t="shared" si="106"/>
        <v>200000</v>
      </c>
      <c r="G253" s="184">
        <f t="shared" si="106"/>
        <v>1000</v>
      </c>
      <c r="H253" s="184">
        <f t="shared" si="106"/>
        <v>199000</v>
      </c>
      <c r="I253" s="184">
        <f t="shared" si="106"/>
        <v>200000</v>
      </c>
      <c r="J253" s="184">
        <f t="shared" si="106"/>
        <v>0</v>
      </c>
      <c r="K253" s="184">
        <f t="shared" si="106"/>
        <v>9154626</v>
      </c>
      <c r="L253" s="184">
        <f t="shared" si="106"/>
        <v>0</v>
      </c>
      <c r="M253" s="184">
        <f t="shared" si="106"/>
        <v>64671204</v>
      </c>
      <c r="N253" s="184">
        <f t="shared" si="106"/>
        <v>20671204</v>
      </c>
      <c r="O253" s="184">
        <f t="shared" si="106"/>
        <v>20671204</v>
      </c>
      <c r="P253" s="184">
        <f t="shared" si="106"/>
        <v>44000000</v>
      </c>
      <c r="Q253" s="185"/>
      <c r="R253" s="185"/>
      <c r="S253" s="185"/>
      <c r="T253" s="185"/>
      <c r="U253" s="185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  <c r="BF253" s="186"/>
      <c r="BG253" s="186"/>
      <c r="BH253" s="186"/>
      <c r="BI253" s="186"/>
      <c r="BJ253" s="186"/>
      <c r="BK253" s="186"/>
      <c r="BL253" s="186"/>
      <c r="BM253" s="186"/>
      <c r="BN253" s="186"/>
      <c r="BO253" s="186"/>
      <c r="BP253" s="186"/>
      <c r="BQ253" s="186"/>
      <c r="BR253" s="186"/>
      <c r="BS253" s="186"/>
      <c r="BT253" s="186"/>
      <c r="BU253" s="186"/>
      <c r="BV253" s="186"/>
      <c r="BW253" s="186"/>
      <c r="BX253" s="186"/>
      <c r="BY253" s="186"/>
      <c r="BZ253" s="186"/>
      <c r="CA253" s="186"/>
      <c r="CB253" s="186"/>
      <c r="CC253" s="186"/>
      <c r="CD253" s="186"/>
      <c r="CE253" s="186"/>
      <c r="CF253" s="186"/>
      <c r="CG253" s="186"/>
      <c r="CH253" s="186"/>
      <c r="CI253" s="186"/>
      <c r="CJ253" s="186"/>
      <c r="CK253" s="186"/>
      <c r="CL253" s="186"/>
      <c r="CM253" s="186"/>
      <c r="CN253" s="186"/>
      <c r="CO253" s="186"/>
      <c r="CP253" s="186"/>
      <c r="CQ253" s="186"/>
      <c r="CR253" s="186"/>
      <c r="CS253" s="186"/>
      <c r="CT253" s="186"/>
      <c r="CU253" s="186"/>
      <c r="CV253" s="186"/>
      <c r="CW253" s="186"/>
      <c r="CX253" s="186"/>
      <c r="CY253" s="186"/>
      <c r="CZ253" s="186"/>
      <c r="DA253" s="186"/>
      <c r="DB253" s="186"/>
      <c r="DC253" s="186"/>
      <c r="DD253" s="186"/>
      <c r="DE253" s="186"/>
      <c r="DF253" s="186"/>
      <c r="DG253" s="186"/>
      <c r="DH253" s="186"/>
      <c r="DI253" s="186"/>
      <c r="DJ253" s="186"/>
      <c r="DK253" s="186"/>
      <c r="DL253" s="186"/>
      <c r="DM253" s="186"/>
      <c r="DN253" s="186"/>
      <c r="DO253" s="186"/>
      <c r="DP253" s="186"/>
      <c r="DQ253" s="186"/>
      <c r="DR253" s="186"/>
      <c r="DS253" s="186"/>
      <c r="DT253" s="186"/>
      <c r="DU253" s="186"/>
      <c r="DV253" s="186"/>
      <c r="DW253" s="186"/>
      <c r="DX253" s="186"/>
      <c r="DY253" s="186"/>
      <c r="DZ253" s="186"/>
      <c r="EA253" s="186"/>
      <c r="EB253" s="186"/>
      <c r="EC253" s="186"/>
      <c r="ED253" s="186"/>
      <c r="EE253" s="186"/>
      <c r="EF253" s="186"/>
      <c r="EG253" s="186"/>
      <c r="EH253" s="186"/>
      <c r="EI253" s="186"/>
      <c r="EJ253" s="186"/>
      <c r="EK253" s="186"/>
      <c r="EL253" s="186"/>
      <c r="EM253" s="186"/>
      <c r="EN253" s="186"/>
      <c r="EO253" s="186"/>
      <c r="EP253" s="186"/>
      <c r="EQ253" s="186"/>
      <c r="ER253" s="186"/>
      <c r="ES253" s="186"/>
      <c r="ET253" s="186"/>
      <c r="EU253" s="186"/>
      <c r="EV253" s="186"/>
      <c r="EW253" s="186"/>
      <c r="EX253" s="186"/>
      <c r="EY253" s="186"/>
      <c r="EZ253" s="186"/>
      <c r="FA253" s="186"/>
      <c r="FB253" s="186"/>
      <c r="FC253" s="186"/>
      <c r="FD253" s="186"/>
      <c r="FE253" s="186"/>
      <c r="FF253" s="186"/>
      <c r="FG253" s="186"/>
      <c r="FH253" s="186"/>
      <c r="FI253" s="186"/>
      <c r="FJ253" s="186"/>
      <c r="FK253" s="186"/>
      <c r="FL253" s="186"/>
      <c r="FM253" s="186"/>
      <c r="FN253" s="186"/>
      <c r="FO253" s="186"/>
      <c r="FP253" s="186"/>
      <c r="FQ253" s="186"/>
      <c r="FR253" s="186"/>
      <c r="FS253" s="186"/>
      <c r="FT253" s="186"/>
      <c r="FU253" s="186"/>
      <c r="FV253" s="186"/>
      <c r="FW253" s="186"/>
      <c r="FX253" s="186"/>
      <c r="FY253" s="186"/>
      <c r="FZ253" s="186"/>
      <c r="GA253" s="186"/>
      <c r="GB253" s="186"/>
      <c r="GC253" s="186"/>
      <c r="GD253" s="186"/>
      <c r="GE253" s="186"/>
      <c r="GF253" s="186"/>
      <c r="GG253" s="186"/>
      <c r="GH253" s="186"/>
      <c r="GI253" s="186"/>
      <c r="GJ253" s="186"/>
      <c r="GK253" s="186"/>
      <c r="GL253" s="186"/>
      <c r="GM253" s="186"/>
      <c r="GN253" s="186"/>
      <c r="GO253" s="186"/>
      <c r="GP253" s="186"/>
      <c r="GQ253" s="186"/>
      <c r="GR253" s="186"/>
      <c r="GS253" s="186"/>
      <c r="GT253" s="186"/>
      <c r="GU253" s="186"/>
      <c r="GV253" s="186"/>
      <c r="GW253" s="186"/>
      <c r="GX253" s="186"/>
      <c r="GY253" s="186"/>
      <c r="GZ253" s="186"/>
      <c r="HA253" s="186"/>
      <c r="HB253" s="186"/>
      <c r="HC253" s="186"/>
      <c r="HD253" s="186"/>
      <c r="HE253" s="186"/>
      <c r="HF253" s="186"/>
      <c r="HG253" s="186"/>
      <c r="HH253" s="186"/>
      <c r="HI253" s="186"/>
      <c r="HJ253" s="186"/>
      <c r="HK253" s="186"/>
      <c r="HL253" s="186"/>
      <c r="HM253" s="186"/>
      <c r="HN253" s="186"/>
      <c r="HO253" s="186"/>
      <c r="HP253" s="186"/>
      <c r="HQ253" s="186"/>
      <c r="HR253" s="186"/>
      <c r="HS253" s="186"/>
      <c r="HT253" s="186"/>
      <c r="HU253" s="186"/>
      <c r="HV253" s="186"/>
      <c r="HW253" s="186"/>
      <c r="HX253" s="186"/>
      <c r="HY253" s="186"/>
      <c r="HZ253" s="186"/>
      <c r="IA253" s="186"/>
      <c r="IB253" s="186"/>
      <c r="IC253" s="186"/>
      <c r="ID253" s="186"/>
      <c r="IE253" s="186"/>
      <c r="IF253" s="186"/>
      <c r="IG253" s="186"/>
      <c r="IH253" s="186"/>
      <c r="II253" s="186"/>
      <c r="IJ253" s="186"/>
      <c r="IK253" s="186"/>
      <c r="IL253" s="186"/>
      <c r="IM253" s="186"/>
      <c r="IN253" s="186"/>
      <c r="IO253" s="186"/>
      <c r="IP253" s="186"/>
      <c r="IQ253" s="186"/>
      <c r="IR253" s="186"/>
      <c r="IS253" s="186"/>
      <c r="IT253" s="186"/>
      <c r="IU253" s="186"/>
      <c r="IV253" s="186"/>
    </row>
    <row r="254" spans="1:256" ht="15">
      <c r="A254" s="863">
        <v>852</v>
      </c>
      <c r="B254" s="854" t="s">
        <v>63</v>
      </c>
      <c r="C254" s="177" t="s">
        <v>0</v>
      </c>
      <c r="D254" s="178">
        <f>D257+D260+D263+D272+D269+D266</f>
        <v>31055308</v>
      </c>
      <c r="E254" s="179">
        <f t="shared" ref="E254:P255" si="107">E257+E260+E263+E272+E269+E266</f>
        <v>29334498</v>
      </c>
      <c r="F254" s="179">
        <f t="shared" si="107"/>
        <v>7395821</v>
      </c>
      <c r="G254" s="179">
        <f t="shared" si="107"/>
        <v>3506141</v>
      </c>
      <c r="H254" s="179">
        <f t="shared" si="107"/>
        <v>3889680</v>
      </c>
      <c r="I254" s="179">
        <f t="shared" si="107"/>
        <v>870000</v>
      </c>
      <c r="J254" s="179">
        <f t="shared" si="107"/>
        <v>50820</v>
      </c>
      <c r="K254" s="179">
        <f t="shared" si="107"/>
        <v>21017857</v>
      </c>
      <c r="L254" s="179">
        <f t="shared" si="107"/>
        <v>0</v>
      </c>
      <c r="M254" s="179">
        <f t="shared" si="107"/>
        <v>1720810</v>
      </c>
      <c r="N254" s="179">
        <f t="shared" si="107"/>
        <v>1720810</v>
      </c>
      <c r="O254" s="179">
        <f t="shared" si="107"/>
        <v>1461000</v>
      </c>
      <c r="P254" s="179">
        <f t="shared" si="107"/>
        <v>0</v>
      </c>
      <c r="Q254" s="191"/>
      <c r="R254" s="191"/>
      <c r="S254" s="191"/>
      <c r="T254" s="191"/>
      <c r="U254" s="191"/>
      <c r="V254" s="192"/>
      <c r="W254" s="192"/>
      <c r="X254" s="192"/>
      <c r="Y254" s="192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2"/>
      <c r="AT254" s="192"/>
      <c r="AU254" s="192"/>
      <c r="AV254" s="192"/>
      <c r="AW254" s="192"/>
      <c r="AX254" s="192"/>
      <c r="AY254" s="192"/>
      <c r="AZ254" s="192"/>
      <c r="BA254" s="192"/>
      <c r="BB254" s="192"/>
      <c r="BC254" s="192"/>
      <c r="BD254" s="192"/>
      <c r="BE254" s="192"/>
      <c r="BF254" s="192"/>
      <c r="BG254" s="192"/>
      <c r="BH254" s="192"/>
      <c r="BI254" s="192"/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2"/>
      <c r="BW254" s="192"/>
      <c r="BX254" s="192"/>
      <c r="BY254" s="192"/>
      <c r="BZ254" s="192"/>
      <c r="CA254" s="192"/>
      <c r="CB254" s="192"/>
      <c r="CC254" s="192"/>
      <c r="CD254" s="192"/>
      <c r="CE254" s="192"/>
      <c r="CF254" s="192"/>
      <c r="CG254" s="192"/>
      <c r="CH254" s="192"/>
      <c r="CI254" s="192"/>
      <c r="CJ254" s="192"/>
      <c r="CK254" s="192"/>
      <c r="CL254" s="192"/>
      <c r="CM254" s="192"/>
      <c r="CN254" s="192"/>
      <c r="CO254" s="192"/>
      <c r="CP254" s="192"/>
      <c r="CQ254" s="192"/>
      <c r="CR254" s="192"/>
      <c r="CS254" s="192"/>
      <c r="CT254" s="192"/>
      <c r="CU254" s="192"/>
      <c r="CV254" s="192"/>
      <c r="CW254" s="192"/>
      <c r="CX254" s="192"/>
      <c r="CY254" s="192"/>
      <c r="CZ254" s="192"/>
      <c r="DA254" s="192"/>
      <c r="DB254" s="192"/>
      <c r="DC254" s="192"/>
      <c r="DD254" s="192"/>
      <c r="DE254" s="192"/>
      <c r="DF254" s="192"/>
      <c r="DG254" s="192"/>
      <c r="DH254" s="192"/>
      <c r="DI254" s="192"/>
      <c r="DJ254" s="192"/>
      <c r="DK254" s="192"/>
      <c r="DL254" s="192"/>
      <c r="DM254" s="192"/>
      <c r="DN254" s="192"/>
      <c r="DO254" s="192"/>
      <c r="DP254" s="192"/>
      <c r="DQ254" s="192"/>
      <c r="DR254" s="192"/>
      <c r="DS254" s="192"/>
      <c r="DT254" s="192"/>
      <c r="DU254" s="192"/>
      <c r="DV254" s="192"/>
      <c r="DW254" s="192"/>
      <c r="DX254" s="192"/>
      <c r="DY254" s="192"/>
      <c r="DZ254" s="192"/>
      <c r="EA254" s="192"/>
      <c r="EB254" s="192"/>
      <c r="EC254" s="192"/>
      <c r="ED254" s="192"/>
      <c r="EE254" s="192"/>
      <c r="EF254" s="192"/>
      <c r="EG254" s="192"/>
      <c r="EH254" s="192"/>
      <c r="EI254" s="192"/>
      <c r="EJ254" s="192"/>
      <c r="EK254" s="192"/>
      <c r="EL254" s="192"/>
      <c r="EM254" s="192"/>
      <c r="EN254" s="192"/>
      <c r="EO254" s="192"/>
      <c r="EP254" s="192"/>
      <c r="EQ254" s="192"/>
      <c r="ER254" s="192"/>
      <c r="ES254" s="192"/>
      <c r="ET254" s="192"/>
      <c r="EU254" s="192"/>
      <c r="EV254" s="192"/>
      <c r="EW254" s="192"/>
      <c r="EX254" s="192"/>
      <c r="EY254" s="192"/>
      <c r="EZ254" s="192"/>
      <c r="FA254" s="192"/>
      <c r="FB254" s="192"/>
      <c r="FC254" s="192"/>
      <c r="FD254" s="192"/>
      <c r="FE254" s="192"/>
      <c r="FF254" s="192"/>
      <c r="FG254" s="192"/>
      <c r="FH254" s="192"/>
      <c r="FI254" s="192"/>
      <c r="FJ254" s="192"/>
      <c r="FK254" s="192"/>
      <c r="FL254" s="192"/>
      <c r="FM254" s="192"/>
      <c r="FN254" s="192"/>
      <c r="FO254" s="192"/>
      <c r="FP254" s="192"/>
      <c r="FQ254" s="192"/>
      <c r="FR254" s="192"/>
      <c r="FS254" s="192"/>
      <c r="FT254" s="192"/>
      <c r="FU254" s="192"/>
      <c r="FV254" s="192"/>
      <c r="FW254" s="192"/>
      <c r="FX254" s="192"/>
      <c r="FY254" s="192"/>
      <c r="FZ254" s="192"/>
      <c r="GA254" s="192"/>
      <c r="GB254" s="192"/>
      <c r="GC254" s="192"/>
      <c r="GD254" s="192"/>
      <c r="GE254" s="192"/>
      <c r="GF254" s="192"/>
      <c r="GG254" s="192"/>
      <c r="GH254" s="192"/>
      <c r="GI254" s="192"/>
      <c r="GJ254" s="192"/>
      <c r="GK254" s="192"/>
      <c r="GL254" s="192"/>
      <c r="GM254" s="192"/>
      <c r="GN254" s="192"/>
      <c r="GO254" s="192"/>
      <c r="GP254" s="192"/>
      <c r="GQ254" s="192"/>
      <c r="GR254" s="192"/>
      <c r="GS254" s="192"/>
      <c r="GT254" s="192"/>
      <c r="GU254" s="192"/>
      <c r="GV254" s="192"/>
      <c r="GW254" s="192"/>
      <c r="GX254" s="192"/>
      <c r="GY254" s="192"/>
      <c r="GZ254" s="192"/>
      <c r="HA254" s="192"/>
      <c r="HB254" s="192"/>
      <c r="HC254" s="192"/>
      <c r="HD254" s="192"/>
      <c r="HE254" s="192"/>
      <c r="HF254" s="192"/>
      <c r="HG254" s="192"/>
      <c r="HH254" s="192"/>
      <c r="HI254" s="192"/>
      <c r="HJ254" s="192"/>
      <c r="HK254" s="192"/>
      <c r="HL254" s="192"/>
      <c r="HM254" s="192"/>
      <c r="HN254" s="192"/>
      <c r="HO254" s="192"/>
      <c r="HP254" s="192"/>
      <c r="HQ254" s="192"/>
      <c r="HR254" s="192"/>
      <c r="HS254" s="192"/>
      <c r="HT254" s="192"/>
      <c r="HU254" s="192"/>
      <c r="HV254" s="192"/>
      <c r="HW254" s="192"/>
      <c r="HX254" s="192"/>
      <c r="HY254" s="192"/>
      <c r="HZ254" s="192"/>
      <c r="IA254" s="192"/>
      <c r="IB254" s="192"/>
      <c r="IC254" s="192"/>
      <c r="ID254" s="192"/>
      <c r="IE254" s="192"/>
      <c r="IF254" s="192"/>
      <c r="IG254" s="192"/>
      <c r="IH254" s="192"/>
      <c r="II254" s="192"/>
      <c r="IJ254" s="192"/>
      <c r="IK254" s="192"/>
      <c r="IL254" s="192"/>
      <c r="IM254" s="192"/>
      <c r="IN254" s="192"/>
      <c r="IO254" s="192"/>
      <c r="IP254" s="192"/>
      <c r="IQ254" s="192"/>
      <c r="IR254" s="192"/>
      <c r="IS254" s="192"/>
      <c r="IT254" s="192"/>
      <c r="IU254" s="192"/>
      <c r="IV254" s="192"/>
    </row>
    <row r="255" spans="1:256" ht="15">
      <c r="A255" s="864"/>
      <c r="B255" s="855"/>
      <c r="C255" s="177" t="s">
        <v>1</v>
      </c>
      <c r="D255" s="178">
        <f>D258+D261+D264+D273+D270+D267</f>
        <v>6926699</v>
      </c>
      <c r="E255" s="179">
        <f t="shared" si="107"/>
        <v>6926699</v>
      </c>
      <c r="F255" s="179">
        <f t="shared" si="107"/>
        <v>0</v>
      </c>
      <c r="G255" s="179">
        <f t="shared" si="107"/>
        <v>0</v>
      </c>
      <c r="H255" s="179">
        <f t="shared" si="107"/>
        <v>0</v>
      </c>
      <c r="I255" s="179">
        <f t="shared" si="107"/>
        <v>0</v>
      </c>
      <c r="J255" s="179">
        <f t="shared" si="107"/>
        <v>0</v>
      </c>
      <c r="K255" s="179">
        <f t="shared" si="107"/>
        <v>6926699</v>
      </c>
      <c r="L255" s="179">
        <f t="shared" si="107"/>
        <v>0</v>
      </c>
      <c r="M255" s="179">
        <f t="shared" si="107"/>
        <v>0</v>
      </c>
      <c r="N255" s="179">
        <f t="shared" si="107"/>
        <v>0</v>
      </c>
      <c r="O255" s="179">
        <f t="shared" si="107"/>
        <v>0</v>
      </c>
      <c r="P255" s="179">
        <f t="shared" si="107"/>
        <v>0</v>
      </c>
      <c r="Q255" s="191"/>
      <c r="R255" s="191"/>
      <c r="S255" s="191"/>
      <c r="T255" s="191"/>
      <c r="U255" s="191"/>
      <c r="V255" s="192"/>
      <c r="W255" s="192"/>
      <c r="X255" s="192"/>
      <c r="Y255" s="192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92"/>
      <c r="AT255" s="192"/>
      <c r="AU255" s="192"/>
      <c r="AV255" s="192"/>
      <c r="AW255" s="192"/>
      <c r="AX255" s="192"/>
      <c r="AY255" s="192"/>
      <c r="AZ255" s="192"/>
      <c r="BA255" s="192"/>
      <c r="BB255" s="192"/>
      <c r="BC255" s="192"/>
      <c r="BD255" s="192"/>
      <c r="BE255" s="192"/>
      <c r="BF255" s="192"/>
      <c r="BG255" s="192"/>
      <c r="BH255" s="192"/>
      <c r="BI255" s="192"/>
      <c r="BJ255" s="192"/>
      <c r="BK255" s="192"/>
      <c r="BL255" s="192"/>
      <c r="BM255" s="192"/>
      <c r="BN255" s="192"/>
      <c r="BO255" s="192"/>
      <c r="BP255" s="192"/>
      <c r="BQ255" s="192"/>
      <c r="BR255" s="192"/>
      <c r="BS255" s="192"/>
      <c r="BT255" s="192"/>
      <c r="BU255" s="192"/>
      <c r="BV255" s="192"/>
      <c r="BW255" s="192"/>
      <c r="BX255" s="192"/>
      <c r="BY255" s="192"/>
      <c r="BZ255" s="192"/>
      <c r="CA255" s="192"/>
      <c r="CB255" s="192"/>
      <c r="CC255" s="192"/>
      <c r="CD255" s="192"/>
      <c r="CE255" s="192"/>
      <c r="CF255" s="192"/>
      <c r="CG255" s="192"/>
      <c r="CH255" s="192"/>
      <c r="CI255" s="192"/>
      <c r="CJ255" s="192"/>
      <c r="CK255" s="192"/>
      <c r="CL255" s="192"/>
      <c r="CM255" s="192"/>
      <c r="CN255" s="192"/>
      <c r="CO255" s="192"/>
      <c r="CP255" s="192"/>
      <c r="CQ255" s="192"/>
      <c r="CR255" s="192"/>
      <c r="CS255" s="192"/>
      <c r="CT255" s="192"/>
      <c r="CU255" s="192"/>
      <c r="CV255" s="192"/>
      <c r="CW255" s="192"/>
      <c r="CX255" s="192"/>
      <c r="CY255" s="192"/>
      <c r="CZ255" s="192"/>
      <c r="DA255" s="192"/>
      <c r="DB255" s="192"/>
      <c r="DC255" s="192"/>
      <c r="DD255" s="192"/>
      <c r="DE255" s="192"/>
      <c r="DF255" s="192"/>
      <c r="DG255" s="192"/>
      <c r="DH255" s="192"/>
      <c r="DI255" s="192"/>
      <c r="DJ255" s="192"/>
      <c r="DK255" s="192"/>
      <c r="DL255" s="192"/>
      <c r="DM255" s="192"/>
      <c r="DN255" s="192"/>
      <c r="DO255" s="192"/>
      <c r="DP255" s="192"/>
      <c r="DQ255" s="192"/>
      <c r="DR255" s="192"/>
      <c r="DS255" s="192"/>
      <c r="DT255" s="192"/>
      <c r="DU255" s="192"/>
      <c r="DV255" s="192"/>
      <c r="DW255" s="192"/>
      <c r="DX255" s="192"/>
      <c r="DY255" s="192"/>
      <c r="DZ255" s="192"/>
      <c r="EA255" s="192"/>
      <c r="EB255" s="192"/>
      <c r="EC255" s="192"/>
      <c r="ED255" s="192"/>
      <c r="EE255" s="192"/>
      <c r="EF255" s="192"/>
      <c r="EG255" s="192"/>
      <c r="EH255" s="192"/>
      <c r="EI255" s="192"/>
      <c r="EJ255" s="192"/>
      <c r="EK255" s="192"/>
      <c r="EL255" s="192"/>
      <c r="EM255" s="192"/>
      <c r="EN255" s="192"/>
      <c r="EO255" s="192"/>
      <c r="EP255" s="192"/>
      <c r="EQ255" s="192"/>
      <c r="ER255" s="192"/>
      <c r="ES255" s="192"/>
      <c r="ET255" s="192"/>
      <c r="EU255" s="192"/>
      <c r="EV255" s="192"/>
      <c r="EW255" s="192"/>
      <c r="EX255" s="192"/>
      <c r="EY255" s="192"/>
      <c r="EZ255" s="192"/>
      <c r="FA255" s="192"/>
      <c r="FB255" s="192"/>
      <c r="FC255" s="192"/>
      <c r="FD255" s="192"/>
      <c r="FE255" s="192"/>
      <c r="FF255" s="192"/>
      <c r="FG255" s="192"/>
      <c r="FH255" s="192"/>
      <c r="FI255" s="192"/>
      <c r="FJ255" s="192"/>
      <c r="FK255" s="192"/>
      <c r="FL255" s="192"/>
      <c r="FM255" s="192"/>
      <c r="FN255" s="192"/>
      <c r="FO255" s="192"/>
      <c r="FP255" s="192"/>
      <c r="FQ255" s="192"/>
      <c r="FR255" s="192"/>
      <c r="FS255" s="192"/>
      <c r="FT255" s="192"/>
      <c r="FU255" s="192"/>
      <c r="FV255" s="192"/>
      <c r="FW255" s="192"/>
      <c r="FX255" s="192"/>
      <c r="FY255" s="192"/>
      <c r="FZ255" s="192"/>
      <c r="GA255" s="192"/>
      <c r="GB255" s="192"/>
      <c r="GC255" s="192"/>
      <c r="GD255" s="192"/>
      <c r="GE255" s="192"/>
      <c r="GF255" s="192"/>
      <c r="GG255" s="192"/>
      <c r="GH255" s="192"/>
      <c r="GI255" s="192"/>
      <c r="GJ255" s="192"/>
      <c r="GK255" s="192"/>
      <c r="GL255" s="192"/>
      <c r="GM255" s="192"/>
      <c r="GN255" s="192"/>
      <c r="GO255" s="192"/>
      <c r="GP255" s="192"/>
      <c r="GQ255" s="192"/>
      <c r="GR255" s="192"/>
      <c r="GS255" s="192"/>
      <c r="GT255" s="192"/>
      <c r="GU255" s="192"/>
      <c r="GV255" s="192"/>
      <c r="GW255" s="192"/>
      <c r="GX255" s="192"/>
      <c r="GY255" s="192"/>
      <c r="GZ255" s="192"/>
      <c r="HA255" s="192"/>
      <c r="HB255" s="192"/>
      <c r="HC255" s="192"/>
      <c r="HD255" s="192"/>
      <c r="HE255" s="192"/>
      <c r="HF255" s="192"/>
      <c r="HG255" s="192"/>
      <c r="HH255" s="192"/>
      <c r="HI255" s="192"/>
      <c r="HJ255" s="192"/>
      <c r="HK255" s="192"/>
      <c r="HL255" s="192"/>
      <c r="HM255" s="192"/>
      <c r="HN255" s="192"/>
      <c r="HO255" s="192"/>
      <c r="HP255" s="192"/>
      <c r="HQ255" s="192"/>
      <c r="HR255" s="192"/>
      <c r="HS255" s="192"/>
      <c r="HT255" s="192"/>
      <c r="HU255" s="192"/>
      <c r="HV255" s="192"/>
      <c r="HW255" s="192"/>
      <c r="HX255" s="192"/>
      <c r="HY255" s="192"/>
      <c r="HZ255" s="192"/>
      <c r="IA255" s="192"/>
      <c r="IB255" s="192"/>
      <c r="IC255" s="192"/>
      <c r="ID255" s="192"/>
      <c r="IE255" s="192"/>
      <c r="IF255" s="192"/>
      <c r="IG255" s="192"/>
      <c r="IH255" s="192"/>
      <c r="II255" s="192"/>
      <c r="IJ255" s="192"/>
      <c r="IK255" s="192"/>
      <c r="IL255" s="192"/>
      <c r="IM255" s="192"/>
      <c r="IN255" s="192"/>
      <c r="IO255" s="192"/>
      <c r="IP255" s="192"/>
      <c r="IQ255" s="192"/>
      <c r="IR255" s="192"/>
      <c r="IS255" s="192"/>
      <c r="IT255" s="192"/>
      <c r="IU255" s="192"/>
      <c r="IV255" s="192"/>
    </row>
    <row r="256" spans="1:256" ht="15">
      <c r="A256" s="865"/>
      <c r="B256" s="856"/>
      <c r="C256" s="177" t="s">
        <v>2</v>
      </c>
      <c r="D256" s="178">
        <f>D254+D255</f>
        <v>37982007</v>
      </c>
      <c r="E256" s="179">
        <f t="shared" ref="E256:P256" si="108">E254+E255</f>
        <v>36261197</v>
      </c>
      <c r="F256" s="179">
        <f t="shared" si="108"/>
        <v>7395821</v>
      </c>
      <c r="G256" s="179">
        <f t="shared" si="108"/>
        <v>3506141</v>
      </c>
      <c r="H256" s="179">
        <f t="shared" si="108"/>
        <v>3889680</v>
      </c>
      <c r="I256" s="179">
        <f t="shared" si="108"/>
        <v>870000</v>
      </c>
      <c r="J256" s="179">
        <f t="shared" si="108"/>
        <v>50820</v>
      </c>
      <c r="K256" s="179">
        <f t="shared" si="108"/>
        <v>27944556</v>
      </c>
      <c r="L256" s="179">
        <f t="shared" si="108"/>
        <v>0</v>
      </c>
      <c r="M256" s="179">
        <f t="shared" si="108"/>
        <v>1720810</v>
      </c>
      <c r="N256" s="179">
        <f t="shared" si="108"/>
        <v>1720810</v>
      </c>
      <c r="O256" s="179">
        <f t="shared" si="108"/>
        <v>1461000</v>
      </c>
      <c r="P256" s="179">
        <f t="shared" si="108"/>
        <v>0</v>
      </c>
      <c r="Q256" s="191"/>
      <c r="R256" s="191"/>
      <c r="S256" s="191"/>
      <c r="T256" s="191"/>
      <c r="U256" s="191"/>
      <c r="V256" s="192"/>
      <c r="W256" s="192"/>
      <c r="X256" s="192"/>
      <c r="Y256" s="192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92"/>
      <c r="AT256" s="192"/>
      <c r="AU256" s="192"/>
      <c r="AV256" s="192"/>
      <c r="AW256" s="192"/>
      <c r="AX256" s="192"/>
      <c r="AY256" s="192"/>
      <c r="AZ256" s="192"/>
      <c r="BA256" s="192"/>
      <c r="BB256" s="192"/>
      <c r="BC256" s="192"/>
      <c r="BD256" s="192"/>
      <c r="BE256" s="192"/>
      <c r="BF256" s="192"/>
      <c r="BG256" s="192"/>
      <c r="BH256" s="192"/>
      <c r="BI256" s="192"/>
      <c r="BJ256" s="192"/>
      <c r="BK256" s="192"/>
      <c r="BL256" s="192"/>
      <c r="BM256" s="192"/>
      <c r="BN256" s="192"/>
      <c r="BO256" s="192"/>
      <c r="BP256" s="192"/>
      <c r="BQ256" s="192"/>
      <c r="BR256" s="192"/>
      <c r="BS256" s="192"/>
      <c r="BT256" s="192"/>
      <c r="BU256" s="192"/>
      <c r="BV256" s="192"/>
      <c r="BW256" s="192"/>
      <c r="BX256" s="192"/>
      <c r="BY256" s="192"/>
      <c r="BZ256" s="192"/>
      <c r="CA256" s="192"/>
      <c r="CB256" s="192"/>
      <c r="CC256" s="192"/>
      <c r="CD256" s="192"/>
      <c r="CE256" s="192"/>
      <c r="CF256" s="192"/>
      <c r="CG256" s="192"/>
      <c r="CH256" s="192"/>
      <c r="CI256" s="192"/>
      <c r="CJ256" s="192"/>
      <c r="CK256" s="192"/>
      <c r="CL256" s="192"/>
      <c r="CM256" s="192"/>
      <c r="CN256" s="192"/>
      <c r="CO256" s="192"/>
      <c r="CP256" s="192"/>
      <c r="CQ256" s="192"/>
      <c r="CR256" s="192"/>
      <c r="CS256" s="192"/>
      <c r="CT256" s="192"/>
      <c r="CU256" s="192"/>
      <c r="CV256" s="192"/>
      <c r="CW256" s="192"/>
      <c r="CX256" s="192"/>
      <c r="CY256" s="192"/>
      <c r="CZ256" s="192"/>
      <c r="DA256" s="192"/>
      <c r="DB256" s="192"/>
      <c r="DC256" s="192"/>
      <c r="DD256" s="192"/>
      <c r="DE256" s="192"/>
      <c r="DF256" s="192"/>
      <c r="DG256" s="192"/>
      <c r="DH256" s="192"/>
      <c r="DI256" s="192"/>
      <c r="DJ256" s="192"/>
      <c r="DK256" s="192"/>
      <c r="DL256" s="192"/>
      <c r="DM256" s="192"/>
      <c r="DN256" s="192"/>
      <c r="DO256" s="192"/>
      <c r="DP256" s="192"/>
      <c r="DQ256" s="192"/>
      <c r="DR256" s="192"/>
      <c r="DS256" s="192"/>
      <c r="DT256" s="192"/>
      <c r="DU256" s="192"/>
      <c r="DV256" s="192"/>
      <c r="DW256" s="192"/>
      <c r="DX256" s="192"/>
      <c r="DY256" s="192"/>
      <c r="DZ256" s="192"/>
      <c r="EA256" s="192"/>
      <c r="EB256" s="192"/>
      <c r="EC256" s="192"/>
      <c r="ED256" s="192"/>
      <c r="EE256" s="192"/>
      <c r="EF256" s="192"/>
      <c r="EG256" s="192"/>
      <c r="EH256" s="192"/>
      <c r="EI256" s="192"/>
      <c r="EJ256" s="192"/>
      <c r="EK256" s="192"/>
      <c r="EL256" s="192"/>
      <c r="EM256" s="192"/>
      <c r="EN256" s="192"/>
      <c r="EO256" s="192"/>
      <c r="EP256" s="192"/>
      <c r="EQ256" s="192"/>
      <c r="ER256" s="192"/>
      <c r="ES256" s="192"/>
      <c r="ET256" s="192"/>
      <c r="EU256" s="192"/>
      <c r="EV256" s="192"/>
      <c r="EW256" s="192"/>
      <c r="EX256" s="192"/>
      <c r="EY256" s="192"/>
      <c r="EZ256" s="192"/>
      <c r="FA256" s="192"/>
      <c r="FB256" s="192"/>
      <c r="FC256" s="192"/>
      <c r="FD256" s="192"/>
      <c r="FE256" s="192"/>
      <c r="FF256" s="192"/>
      <c r="FG256" s="192"/>
      <c r="FH256" s="192"/>
      <c r="FI256" s="192"/>
      <c r="FJ256" s="192"/>
      <c r="FK256" s="192"/>
      <c r="FL256" s="192"/>
      <c r="FM256" s="192"/>
      <c r="FN256" s="192"/>
      <c r="FO256" s="192"/>
      <c r="FP256" s="192"/>
      <c r="FQ256" s="192"/>
      <c r="FR256" s="192"/>
      <c r="FS256" s="192"/>
      <c r="FT256" s="192"/>
      <c r="FU256" s="192"/>
      <c r="FV256" s="192"/>
      <c r="FW256" s="192"/>
      <c r="FX256" s="192"/>
      <c r="FY256" s="192"/>
      <c r="FZ256" s="192"/>
      <c r="GA256" s="192"/>
      <c r="GB256" s="192"/>
      <c r="GC256" s="192"/>
      <c r="GD256" s="192"/>
      <c r="GE256" s="192"/>
      <c r="GF256" s="192"/>
      <c r="GG256" s="192"/>
      <c r="GH256" s="192"/>
      <c r="GI256" s="192"/>
      <c r="GJ256" s="192"/>
      <c r="GK256" s="192"/>
      <c r="GL256" s="192"/>
      <c r="GM256" s="192"/>
      <c r="GN256" s="192"/>
      <c r="GO256" s="192"/>
      <c r="GP256" s="192"/>
      <c r="GQ256" s="192"/>
      <c r="GR256" s="192"/>
      <c r="GS256" s="192"/>
      <c r="GT256" s="192"/>
      <c r="GU256" s="192"/>
      <c r="GV256" s="192"/>
      <c r="GW256" s="192"/>
      <c r="GX256" s="192"/>
      <c r="GY256" s="192"/>
      <c r="GZ256" s="192"/>
      <c r="HA256" s="192"/>
      <c r="HB256" s="192"/>
      <c r="HC256" s="192"/>
      <c r="HD256" s="192"/>
      <c r="HE256" s="192"/>
      <c r="HF256" s="192"/>
      <c r="HG256" s="192"/>
      <c r="HH256" s="192"/>
      <c r="HI256" s="192"/>
      <c r="HJ256" s="192"/>
      <c r="HK256" s="192"/>
      <c r="HL256" s="192"/>
      <c r="HM256" s="192"/>
      <c r="HN256" s="192"/>
      <c r="HO256" s="192"/>
      <c r="HP256" s="192"/>
      <c r="HQ256" s="192"/>
      <c r="HR256" s="192"/>
      <c r="HS256" s="192"/>
      <c r="HT256" s="192"/>
      <c r="HU256" s="192"/>
      <c r="HV256" s="192"/>
      <c r="HW256" s="192"/>
      <c r="HX256" s="192"/>
      <c r="HY256" s="192"/>
      <c r="HZ256" s="192"/>
      <c r="IA256" s="192"/>
      <c r="IB256" s="192"/>
      <c r="IC256" s="192"/>
      <c r="ID256" s="192"/>
      <c r="IE256" s="192"/>
      <c r="IF256" s="192"/>
      <c r="IG256" s="192"/>
      <c r="IH256" s="192"/>
      <c r="II256" s="192"/>
      <c r="IJ256" s="192"/>
      <c r="IK256" s="192"/>
      <c r="IL256" s="192"/>
      <c r="IM256" s="192"/>
      <c r="IN256" s="192"/>
      <c r="IO256" s="192"/>
      <c r="IP256" s="192"/>
      <c r="IQ256" s="192"/>
      <c r="IR256" s="192"/>
      <c r="IS256" s="192"/>
      <c r="IT256" s="192"/>
      <c r="IU256" s="192"/>
      <c r="IV256" s="192"/>
    </row>
    <row r="257" spans="1:256" hidden="1">
      <c r="A257" s="866">
        <v>85203</v>
      </c>
      <c r="B257" s="869" t="s">
        <v>249</v>
      </c>
      <c r="C257" s="182" t="s">
        <v>0</v>
      </c>
      <c r="D257" s="183">
        <f>E257+M257</f>
        <v>260000</v>
      </c>
      <c r="E257" s="184">
        <f>F257+I257+J257+K257+L257</f>
        <v>260000</v>
      </c>
      <c r="F257" s="184">
        <f>G257+H257</f>
        <v>0</v>
      </c>
      <c r="G257" s="184">
        <v>0</v>
      </c>
      <c r="H257" s="184">
        <v>0</v>
      </c>
      <c r="I257" s="184">
        <v>0</v>
      </c>
      <c r="J257" s="184">
        <v>0</v>
      </c>
      <c r="K257" s="184">
        <v>260000</v>
      </c>
      <c r="L257" s="184">
        <v>0</v>
      </c>
      <c r="M257" s="184">
        <f>N257+P257</f>
        <v>0</v>
      </c>
      <c r="N257" s="184">
        <v>0</v>
      </c>
      <c r="O257" s="184">
        <v>0</v>
      </c>
      <c r="P257" s="184">
        <v>0</v>
      </c>
      <c r="Q257" s="185"/>
      <c r="R257" s="185"/>
      <c r="S257" s="185"/>
      <c r="T257" s="185"/>
      <c r="U257" s="185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  <c r="BN257" s="186"/>
      <c r="BO257" s="186"/>
      <c r="BP257" s="186"/>
      <c r="BQ257" s="186"/>
      <c r="BR257" s="186"/>
      <c r="BS257" s="186"/>
      <c r="BT257" s="186"/>
      <c r="BU257" s="186"/>
      <c r="BV257" s="186"/>
      <c r="BW257" s="186"/>
      <c r="BX257" s="186"/>
      <c r="BY257" s="186"/>
      <c r="BZ257" s="186"/>
      <c r="CA257" s="186"/>
      <c r="CB257" s="186"/>
      <c r="CC257" s="186"/>
      <c r="CD257" s="186"/>
      <c r="CE257" s="186"/>
      <c r="CF257" s="186"/>
      <c r="CG257" s="186"/>
      <c r="CH257" s="186"/>
      <c r="CI257" s="186"/>
      <c r="CJ257" s="186"/>
      <c r="CK257" s="186"/>
      <c r="CL257" s="186"/>
      <c r="CM257" s="186"/>
      <c r="CN257" s="186"/>
      <c r="CO257" s="186"/>
      <c r="CP257" s="186"/>
      <c r="CQ257" s="186"/>
      <c r="CR257" s="186"/>
      <c r="CS257" s="186"/>
      <c r="CT257" s="186"/>
      <c r="CU257" s="186"/>
      <c r="CV257" s="186"/>
      <c r="CW257" s="186"/>
      <c r="CX257" s="186"/>
      <c r="CY257" s="186"/>
      <c r="CZ257" s="186"/>
      <c r="DA257" s="186"/>
      <c r="DB257" s="186"/>
      <c r="DC257" s="186"/>
      <c r="DD257" s="186"/>
      <c r="DE257" s="186"/>
      <c r="DF257" s="186"/>
      <c r="DG257" s="186"/>
      <c r="DH257" s="186"/>
      <c r="DI257" s="186"/>
      <c r="DJ257" s="186"/>
      <c r="DK257" s="186"/>
      <c r="DL257" s="186"/>
      <c r="DM257" s="186"/>
      <c r="DN257" s="186"/>
      <c r="DO257" s="186"/>
      <c r="DP257" s="186"/>
      <c r="DQ257" s="186"/>
      <c r="DR257" s="186"/>
      <c r="DS257" s="186"/>
      <c r="DT257" s="186"/>
      <c r="DU257" s="186"/>
      <c r="DV257" s="186"/>
      <c r="DW257" s="186"/>
      <c r="DX257" s="186"/>
      <c r="DY257" s="186"/>
      <c r="DZ257" s="186"/>
      <c r="EA257" s="186"/>
      <c r="EB257" s="186"/>
      <c r="EC257" s="186"/>
      <c r="ED257" s="186"/>
      <c r="EE257" s="186"/>
      <c r="EF257" s="186"/>
      <c r="EG257" s="186"/>
      <c r="EH257" s="186"/>
      <c r="EI257" s="186"/>
      <c r="EJ257" s="186"/>
      <c r="EK257" s="186"/>
      <c r="EL257" s="186"/>
      <c r="EM257" s="186"/>
      <c r="EN257" s="186"/>
      <c r="EO257" s="186"/>
      <c r="EP257" s="186"/>
      <c r="EQ257" s="186"/>
      <c r="ER257" s="186"/>
      <c r="ES257" s="186"/>
      <c r="ET257" s="186"/>
      <c r="EU257" s="186"/>
      <c r="EV257" s="186"/>
      <c r="EW257" s="186"/>
      <c r="EX257" s="186"/>
      <c r="EY257" s="186"/>
      <c r="EZ257" s="186"/>
      <c r="FA257" s="186"/>
      <c r="FB257" s="186"/>
      <c r="FC257" s="186"/>
      <c r="FD257" s="186"/>
      <c r="FE257" s="186"/>
      <c r="FF257" s="186"/>
      <c r="FG257" s="186"/>
      <c r="FH257" s="186"/>
      <c r="FI257" s="186"/>
      <c r="FJ257" s="186"/>
      <c r="FK257" s="186"/>
      <c r="FL257" s="186"/>
      <c r="FM257" s="186"/>
      <c r="FN257" s="186"/>
      <c r="FO257" s="186"/>
      <c r="FP257" s="186"/>
      <c r="FQ257" s="186"/>
      <c r="FR257" s="186"/>
      <c r="FS257" s="186"/>
      <c r="FT257" s="186"/>
      <c r="FU257" s="186"/>
      <c r="FV257" s="186"/>
      <c r="FW257" s="186"/>
      <c r="FX257" s="186"/>
      <c r="FY257" s="186"/>
      <c r="FZ257" s="186"/>
      <c r="GA257" s="186"/>
      <c r="GB257" s="186"/>
      <c r="GC257" s="186"/>
      <c r="GD257" s="186"/>
      <c r="GE257" s="186"/>
      <c r="GF257" s="186"/>
      <c r="GG257" s="186"/>
      <c r="GH257" s="186"/>
      <c r="GI257" s="186"/>
      <c r="GJ257" s="186"/>
      <c r="GK257" s="186"/>
      <c r="GL257" s="186"/>
      <c r="GM257" s="186"/>
      <c r="GN257" s="186"/>
      <c r="GO257" s="186"/>
      <c r="GP257" s="186"/>
      <c r="GQ257" s="186"/>
      <c r="GR257" s="186"/>
      <c r="GS257" s="186"/>
      <c r="GT257" s="186"/>
      <c r="GU257" s="186"/>
      <c r="GV257" s="186"/>
      <c r="GW257" s="186"/>
      <c r="GX257" s="186"/>
      <c r="GY257" s="186"/>
      <c r="GZ257" s="186"/>
      <c r="HA257" s="186"/>
      <c r="HB257" s="186"/>
      <c r="HC257" s="186"/>
      <c r="HD257" s="186"/>
      <c r="HE257" s="186"/>
      <c r="HF257" s="186"/>
      <c r="HG257" s="186"/>
      <c r="HH257" s="186"/>
      <c r="HI257" s="186"/>
      <c r="HJ257" s="186"/>
      <c r="HK257" s="186"/>
      <c r="HL257" s="186"/>
      <c r="HM257" s="186"/>
      <c r="HN257" s="186"/>
      <c r="HO257" s="186"/>
      <c r="HP257" s="186"/>
      <c r="HQ257" s="186"/>
      <c r="HR257" s="186"/>
      <c r="HS257" s="186"/>
      <c r="HT257" s="186"/>
      <c r="HU257" s="186"/>
      <c r="HV257" s="186"/>
      <c r="HW257" s="186"/>
      <c r="HX257" s="186"/>
      <c r="HY257" s="186"/>
      <c r="HZ257" s="186"/>
      <c r="IA257" s="186"/>
      <c r="IB257" s="186"/>
      <c r="IC257" s="186"/>
      <c r="ID257" s="186"/>
      <c r="IE257" s="186"/>
      <c r="IF257" s="186"/>
      <c r="IG257" s="186"/>
      <c r="IH257" s="186"/>
      <c r="II257" s="186"/>
      <c r="IJ257" s="186"/>
      <c r="IK257" s="186"/>
      <c r="IL257" s="186"/>
      <c r="IM257" s="186"/>
      <c r="IN257" s="186"/>
      <c r="IO257" s="186"/>
      <c r="IP257" s="186"/>
      <c r="IQ257" s="186"/>
      <c r="IR257" s="186"/>
      <c r="IS257" s="186"/>
      <c r="IT257" s="186"/>
      <c r="IU257" s="186"/>
      <c r="IV257" s="186"/>
    </row>
    <row r="258" spans="1:256" hidden="1">
      <c r="A258" s="867"/>
      <c r="B258" s="870"/>
      <c r="C258" s="182" t="s">
        <v>1</v>
      </c>
      <c r="D258" s="183">
        <f>E258+M258</f>
        <v>0</v>
      </c>
      <c r="E258" s="184">
        <f>F258+I258+J258+K258+L258</f>
        <v>0</v>
      </c>
      <c r="F258" s="184">
        <f>G258+H258</f>
        <v>0</v>
      </c>
      <c r="G258" s="184"/>
      <c r="H258" s="184"/>
      <c r="I258" s="184"/>
      <c r="J258" s="184"/>
      <c r="K258" s="184"/>
      <c r="L258" s="184"/>
      <c r="M258" s="184">
        <f t="shared" ref="M258:M273" si="109">N258+P258</f>
        <v>0</v>
      </c>
      <c r="N258" s="184"/>
      <c r="O258" s="184"/>
      <c r="P258" s="184"/>
      <c r="Q258" s="185"/>
      <c r="R258" s="185"/>
      <c r="S258" s="185"/>
      <c r="T258" s="185"/>
      <c r="U258" s="185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  <c r="BU258" s="186"/>
      <c r="BV258" s="186"/>
      <c r="BW258" s="186"/>
      <c r="BX258" s="186"/>
      <c r="BY258" s="186"/>
      <c r="BZ258" s="186"/>
      <c r="CA258" s="186"/>
      <c r="CB258" s="186"/>
      <c r="CC258" s="186"/>
      <c r="CD258" s="186"/>
      <c r="CE258" s="186"/>
      <c r="CF258" s="186"/>
      <c r="CG258" s="186"/>
      <c r="CH258" s="186"/>
      <c r="CI258" s="186"/>
      <c r="CJ258" s="186"/>
      <c r="CK258" s="186"/>
      <c r="CL258" s="186"/>
      <c r="CM258" s="186"/>
      <c r="CN258" s="186"/>
      <c r="CO258" s="186"/>
      <c r="CP258" s="186"/>
      <c r="CQ258" s="186"/>
      <c r="CR258" s="186"/>
      <c r="CS258" s="186"/>
      <c r="CT258" s="186"/>
      <c r="CU258" s="186"/>
      <c r="CV258" s="186"/>
      <c r="CW258" s="186"/>
      <c r="CX258" s="186"/>
      <c r="CY258" s="186"/>
      <c r="CZ258" s="186"/>
      <c r="DA258" s="186"/>
      <c r="DB258" s="186"/>
      <c r="DC258" s="186"/>
      <c r="DD258" s="186"/>
      <c r="DE258" s="186"/>
      <c r="DF258" s="186"/>
      <c r="DG258" s="186"/>
      <c r="DH258" s="186"/>
      <c r="DI258" s="186"/>
      <c r="DJ258" s="186"/>
      <c r="DK258" s="186"/>
      <c r="DL258" s="186"/>
      <c r="DM258" s="186"/>
      <c r="DN258" s="186"/>
      <c r="DO258" s="186"/>
      <c r="DP258" s="186"/>
      <c r="DQ258" s="186"/>
      <c r="DR258" s="186"/>
      <c r="DS258" s="186"/>
      <c r="DT258" s="186"/>
      <c r="DU258" s="186"/>
      <c r="DV258" s="186"/>
      <c r="DW258" s="186"/>
      <c r="DX258" s="186"/>
      <c r="DY258" s="186"/>
      <c r="DZ258" s="186"/>
      <c r="EA258" s="186"/>
      <c r="EB258" s="186"/>
      <c r="EC258" s="186"/>
      <c r="ED258" s="186"/>
      <c r="EE258" s="186"/>
      <c r="EF258" s="186"/>
      <c r="EG258" s="186"/>
      <c r="EH258" s="186"/>
      <c r="EI258" s="186"/>
      <c r="EJ258" s="186"/>
      <c r="EK258" s="186"/>
      <c r="EL258" s="186"/>
      <c r="EM258" s="186"/>
      <c r="EN258" s="186"/>
      <c r="EO258" s="186"/>
      <c r="EP258" s="186"/>
      <c r="EQ258" s="186"/>
      <c r="ER258" s="186"/>
      <c r="ES258" s="186"/>
      <c r="ET258" s="186"/>
      <c r="EU258" s="186"/>
      <c r="EV258" s="186"/>
      <c r="EW258" s="186"/>
      <c r="EX258" s="186"/>
      <c r="EY258" s="186"/>
      <c r="EZ258" s="186"/>
      <c r="FA258" s="186"/>
      <c r="FB258" s="186"/>
      <c r="FC258" s="186"/>
      <c r="FD258" s="186"/>
      <c r="FE258" s="186"/>
      <c r="FF258" s="186"/>
      <c r="FG258" s="186"/>
      <c r="FH258" s="186"/>
      <c r="FI258" s="186"/>
      <c r="FJ258" s="186"/>
      <c r="FK258" s="186"/>
      <c r="FL258" s="186"/>
      <c r="FM258" s="186"/>
      <c r="FN258" s="186"/>
      <c r="FO258" s="186"/>
      <c r="FP258" s="186"/>
      <c r="FQ258" s="186"/>
      <c r="FR258" s="186"/>
      <c r="FS258" s="186"/>
      <c r="FT258" s="186"/>
      <c r="FU258" s="186"/>
      <c r="FV258" s="186"/>
      <c r="FW258" s="186"/>
      <c r="FX258" s="186"/>
      <c r="FY258" s="186"/>
      <c r="FZ258" s="186"/>
      <c r="GA258" s="186"/>
      <c r="GB258" s="186"/>
      <c r="GC258" s="186"/>
      <c r="GD258" s="186"/>
      <c r="GE258" s="186"/>
      <c r="GF258" s="186"/>
      <c r="GG258" s="186"/>
      <c r="GH258" s="186"/>
      <c r="GI258" s="186"/>
      <c r="GJ258" s="186"/>
      <c r="GK258" s="186"/>
      <c r="GL258" s="186"/>
      <c r="GM258" s="186"/>
      <c r="GN258" s="186"/>
      <c r="GO258" s="186"/>
      <c r="GP258" s="186"/>
      <c r="GQ258" s="186"/>
      <c r="GR258" s="186"/>
      <c r="GS258" s="186"/>
      <c r="GT258" s="186"/>
      <c r="GU258" s="186"/>
      <c r="GV258" s="186"/>
      <c r="GW258" s="186"/>
      <c r="GX258" s="186"/>
      <c r="GY258" s="186"/>
      <c r="GZ258" s="186"/>
      <c r="HA258" s="186"/>
      <c r="HB258" s="186"/>
      <c r="HC258" s="186"/>
      <c r="HD258" s="186"/>
      <c r="HE258" s="186"/>
      <c r="HF258" s="186"/>
      <c r="HG258" s="186"/>
      <c r="HH258" s="186"/>
      <c r="HI258" s="186"/>
      <c r="HJ258" s="186"/>
      <c r="HK258" s="186"/>
      <c r="HL258" s="186"/>
      <c r="HM258" s="186"/>
      <c r="HN258" s="186"/>
      <c r="HO258" s="186"/>
      <c r="HP258" s="186"/>
      <c r="HQ258" s="186"/>
      <c r="HR258" s="186"/>
      <c r="HS258" s="186"/>
      <c r="HT258" s="186"/>
      <c r="HU258" s="186"/>
      <c r="HV258" s="186"/>
      <c r="HW258" s="186"/>
      <c r="HX258" s="186"/>
      <c r="HY258" s="186"/>
      <c r="HZ258" s="186"/>
      <c r="IA258" s="186"/>
      <c r="IB258" s="186"/>
      <c r="IC258" s="186"/>
      <c r="ID258" s="186"/>
      <c r="IE258" s="186"/>
      <c r="IF258" s="186"/>
      <c r="IG258" s="186"/>
      <c r="IH258" s="186"/>
      <c r="II258" s="186"/>
      <c r="IJ258" s="186"/>
      <c r="IK258" s="186"/>
      <c r="IL258" s="186"/>
      <c r="IM258" s="186"/>
      <c r="IN258" s="186"/>
      <c r="IO258" s="186"/>
      <c r="IP258" s="186"/>
      <c r="IQ258" s="186"/>
      <c r="IR258" s="186"/>
      <c r="IS258" s="186"/>
      <c r="IT258" s="186"/>
      <c r="IU258" s="186"/>
      <c r="IV258" s="186"/>
    </row>
    <row r="259" spans="1:256" hidden="1">
      <c r="A259" s="868"/>
      <c r="B259" s="871"/>
      <c r="C259" s="182" t="s">
        <v>2</v>
      </c>
      <c r="D259" s="183">
        <f>D257+D258</f>
        <v>260000</v>
      </c>
      <c r="E259" s="184">
        <f t="shared" ref="E259:P259" si="110">E257+E258</f>
        <v>260000</v>
      </c>
      <c r="F259" s="184">
        <f t="shared" si="110"/>
        <v>0</v>
      </c>
      <c r="G259" s="184">
        <f t="shared" si="110"/>
        <v>0</v>
      </c>
      <c r="H259" s="184">
        <f t="shared" si="110"/>
        <v>0</v>
      </c>
      <c r="I259" s="184">
        <f t="shared" si="110"/>
        <v>0</v>
      </c>
      <c r="J259" s="184">
        <f t="shared" si="110"/>
        <v>0</v>
      </c>
      <c r="K259" s="184">
        <f t="shared" si="110"/>
        <v>260000</v>
      </c>
      <c r="L259" s="184">
        <f t="shared" si="110"/>
        <v>0</v>
      </c>
      <c r="M259" s="184">
        <f t="shared" si="110"/>
        <v>0</v>
      </c>
      <c r="N259" s="184">
        <f t="shared" si="110"/>
        <v>0</v>
      </c>
      <c r="O259" s="184">
        <f t="shared" si="110"/>
        <v>0</v>
      </c>
      <c r="P259" s="184">
        <f t="shared" si="110"/>
        <v>0</v>
      </c>
      <c r="Q259" s="185"/>
      <c r="R259" s="185"/>
      <c r="S259" s="185"/>
      <c r="T259" s="185"/>
      <c r="U259" s="185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  <c r="BU259" s="186"/>
      <c r="BV259" s="186"/>
      <c r="BW259" s="186"/>
      <c r="BX259" s="186"/>
      <c r="BY259" s="186"/>
      <c r="BZ259" s="186"/>
      <c r="CA259" s="186"/>
      <c r="CB259" s="186"/>
      <c r="CC259" s="186"/>
      <c r="CD259" s="186"/>
      <c r="CE259" s="186"/>
      <c r="CF259" s="186"/>
      <c r="CG259" s="186"/>
      <c r="CH259" s="186"/>
      <c r="CI259" s="186"/>
      <c r="CJ259" s="186"/>
      <c r="CK259" s="186"/>
      <c r="CL259" s="186"/>
      <c r="CM259" s="186"/>
      <c r="CN259" s="186"/>
      <c r="CO259" s="186"/>
      <c r="CP259" s="186"/>
      <c r="CQ259" s="186"/>
      <c r="CR259" s="186"/>
      <c r="CS259" s="186"/>
      <c r="CT259" s="186"/>
      <c r="CU259" s="186"/>
      <c r="CV259" s="186"/>
      <c r="CW259" s="186"/>
      <c r="CX259" s="186"/>
      <c r="CY259" s="186"/>
      <c r="CZ259" s="186"/>
      <c r="DA259" s="186"/>
      <c r="DB259" s="186"/>
      <c r="DC259" s="186"/>
      <c r="DD259" s="186"/>
      <c r="DE259" s="186"/>
      <c r="DF259" s="186"/>
      <c r="DG259" s="186"/>
      <c r="DH259" s="186"/>
      <c r="DI259" s="186"/>
      <c r="DJ259" s="186"/>
      <c r="DK259" s="186"/>
      <c r="DL259" s="186"/>
      <c r="DM259" s="186"/>
      <c r="DN259" s="186"/>
      <c r="DO259" s="186"/>
      <c r="DP259" s="186"/>
      <c r="DQ259" s="186"/>
      <c r="DR259" s="186"/>
      <c r="DS259" s="186"/>
      <c r="DT259" s="186"/>
      <c r="DU259" s="186"/>
      <c r="DV259" s="186"/>
      <c r="DW259" s="186"/>
      <c r="DX259" s="186"/>
      <c r="DY259" s="186"/>
      <c r="DZ259" s="186"/>
      <c r="EA259" s="186"/>
      <c r="EB259" s="186"/>
      <c r="EC259" s="186"/>
      <c r="ED259" s="186"/>
      <c r="EE259" s="186"/>
      <c r="EF259" s="186"/>
      <c r="EG259" s="186"/>
      <c r="EH259" s="186"/>
      <c r="EI259" s="186"/>
      <c r="EJ259" s="186"/>
      <c r="EK259" s="186"/>
      <c r="EL259" s="186"/>
      <c r="EM259" s="186"/>
      <c r="EN259" s="186"/>
      <c r="EO259" s="186"/>
      <c r="EP259" s="186"/>
      <c r="EQ259" s="186"/>
      <c r="ER259" s="186"/>
      <c r="ES259" s="186"/>
      <c r="ET259" s="186"/>
      <c r="EU259" s="186"/>
      <c r="EV259" s="186"/>
      <c r="EW259" s="186"/>
      <c r="EX259" s="186"/>
      <c r="EY259" s="186"/>
      <c r="EZ259" s="186"/>
      <c r="FA259" s="186"/>
      <c r="FB259" s="186"/>
      <c r="FC259" s="186"/>
      <c r="FD259" s="186"/>
      <c r="FE259" s="186"/>
      <c r="FF259" s="186"/>
      <c r="FG259" s="186"/>
      <c r="FH259" s="186"/>
      <c r="FI259" s="186"/>
      <c r="FJ259" s="186"/>
      <c r="FK259" s="186"/>
      <c r="FL259" s="186"/>
      <c r="FM259" s="186"/>
      <c r="FN259" s="186"/>
      <c r="FO259" s="186"/>
      <c r="FP259" s="186"/>
      <c r="FQ259" s="186"/>
      <c r="FR259" s="186"/>
      <c r="FS259" s="186"/>
      <c r="FT259" s="186"/>
      <c r="FU259" s="186"/>
      <c r="FV259" s="186"/>
      <c r="FW259" s="186"/>
      <c r="FX259" s="186"/>
      <c r="FY259" s="186"/>
      <c r="FZ259" s="186"/>
      <c r="GA259" s="186"/>
      <c r="GB259" s="186"/>
      <c r="GC259" s="186"/>
      <c r="GD259" s="186"/>
      <c r="GE259" s="186"/>
      <c r="GF259" s="186"/>
      <c r="GG259" s="186"/>
      <c r="GH259" s="186"/>
      <c r="GI259" s="186"/>
      <c r="GJ259" s="186"/>
      <c r="GK259" s="186"/>
      <c r="GL259" s="186"/>
      <c r="GM259" s="186"/>
      <c r="GN259" s="186"/>
      <c r="GO259" s="186"/>
      <c r="GP259" s="186"/>
      <c r="GQ259" s="186"/>
      <c r="GR259" s="186"/>
      <c r="GS259" s="186"/>
      <c r="GT259" s="186"/>
      <c r="GU259" s="186"/>
      <c r="GV259" s="186"/>
      <c r="GW259" s="186"/>
      <c r="GX259" s="186"/>
      <c r="GY259" s="186"/>
      <c r="GZ259" s="186"/>
      <c r="HA259" s="186"/>
      <c r="HB259" s="186"/>
      <c r="HC259" s="186"/>
      <c r="HD259" s="186"/>
      <c r="HE259" s="186"/>
      <c r="HF259" s="186"/>
      <c r="HG259" s="186"/>
      <c r="HH259" s="186"/>
      <c r="HI259" s="186"/>
      <c r="HJ259" s="186"/>
      <c r="HK259" s="186"/>
      <c r="HL259" s="186"/>
      <c r="HM259" s="186"/>
      <c r="HN259" s="186"/>
      <c r="HO259" s="186"/>
      <c r="HP259" s="186"/>
      <c r="HQ259" s="186"/>
      <c r="HR259" s="186"/>
      <c r="HS259" s="186"/>
      <c r="HT259" s="186"/>
      <c r="HU259" s="186"/>
      <c r="HV259" s="186"/>
      <c r="HW259" s="186"/>
      <c r="HX259" s="186"/>
      <c r="HY259" s="186"/>
      <c r="HZ259" s="186"/>
      <c r="IA259" s="186"/>
      <c r="IB259" s="186"/>
      <c r="IC259" s="186"/>
      <c r="ID259" s="186"/>
      <c r="IE259" s="186"/>
      <c r="IF259" s="186"/>
      <c r="IG259" s="186"/>
      <c r="IH259" s="186"/>
      <c r="II259" s="186"/>
      <c r="IJ259" s="186"/>
      <c r="IK259" s="186"/>
      <c r="IL259" s="186"/>
      <c r="IM259" s="186"/>
      <c r="IN259" s="186"/>
      <c r="IO259" s="186"/>
      <c r="IP259" s="186"/>
      <c r="IQ259" s="186"/>
      <c r="IR259" s="186"/>
      <c r="IS259" s="186"/>
      <c r="IT259" s="186"/>
      <c r="IU259" s="186"/>
      <c r="IV259" s="186"/>
    </row>
    <row r="260" spans="1:256" hidden="1">
      <c r="A260" s="866">
        <v>85205</v>
      </c>
      <c r="B260" s="842" t="s">
        <v>250</v>
      </c>
      <c r="C260" s="173" t="s">
        <v>0</v>
      </c>
      <c r="D260" s="174">
        <f>E260+M260</f>
        <v>590000</v>
      </c>
      <c r="E260" s="175">
        <f>F260+I260+J260+K260+L260</f>
        <v>590000</v>
      </c>
      <c r="F260" s="175">
        <f>G260+H260</f>
        <v>520000</v>
      </c>
      <c r="G260" s="175">
        <v>240600</v>
      </c>
      <c r="H260" s="175">
        <v>279400</v>
      </c>
      <c r="I260" s="175">
        <v>70000</v>
      </c>
      <c r="J260" s="175">
        <v>0</v>
      </c>
      <c r="K260" s="175">
        <v>0</v>
      </c>
      <c r="L260" s="175">
        <v>0</v>
      </c>
      <c r="M260" s="184">
        <f t="shared" si="109"/>
        <v>0</v>
      </c>
      <c r="N260" s="175">
        <v>0</v>
      </c>
      <c r="O260" s="175">
        <v>0</v>
      </c>
      <c r="P260" s="175">
        <v>0</v>
      </c>
      <c r="Q260" s="176"/>
      <c r="R260" s="176"/>
      <c r="S260" s="176"/>
      <c r="T260" s="176"/>
      <c r="U260" s="17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  <c r="DS260" s="166"/>
      <c r="DT260" s="166"/>
      <c r="DU260" s="166"/>
      <c r="DV260" s="166"/>
      <c r="DW260" s="166"/>
      <c r="DX260" s="166"/>
      <c r="DY260" s="166"/>
      <c r="DZ260" s="166"/>
      <c r="EA260" s="166"/>
      <c r="EB260" s="166"/>
      <c r="EC260" s="166"/>
      <c r="ED260" s="166"/>
      <c r="EE260" s="166"/>
      <c r="EF260" s="166"/>
      <c r="EG260" s="166"/>
      <c r="EH260" s="166"/>
      <c r="EI260" s="166"/>
      <c r="EJ260" s="166"/>
      <c r="EK260" s="166"/>
      <c r="EL260" s="166"/>
      <c r="EM260" s="166"/>
      <c r="EN260" s="166"/>
      <c r="EO260" s="166"/>
      <c r="EP260" s="166"/>
      <c r="EQ260" s="166"/>
      <c r="ER260" s="166"/>
      <c r="ES260" s="166"/>
      <c r="ET260" s="166"/>
      <c r="EU260" s="166"/>
      <c r="EV260" s="166"/>
      <c r="EW260" s="166"/>
      <c r="EX260" s="166"/>
      <c r="EY260" s="166"/>
      <c r="EZ260" s="166"/>
      <c r="FA260" s="166"/>
      <c r="FB260" s="166"/>
      <c r="FC260" s="166"/>
      <c r="FD260" s="166"/>
      <c r="FE260" s="166"/>
      <c r="FF260" s="166"/>
      <c r="FG260" s="166"/>
      <c r="FH260" s="166"/>
      <c r="FI260" s="166"/>
      <c r="FJ260" s="166"/>
      <c r="FK260" s="166"/>
      <c r="FL260" s="166"/>
      <c r="FM260" s="166"/>
      <c r="FN260" s="166"/>
      <c r="FO260" s="166"/>
      <c r="FP260" s="166"/>
      <c r="FQ260" s="166"/>
      <c r="FR260" s="166"/>
      <c r="FS260" s="166"/>
      <c r="FT260" s="166"/>
      <c r="FU260" s="166"/>
      <c r="FV260" s="166"/>
      <c r="FW260" s="166"/>
      <c r="FX260" s="166"/>
      <c r="FY260" s="166"/>
      <c r="FZ260" s="166"/>
      <c r="GA260" s="166"/>
      <c r="GB260" s="166"/>
      <c r="GC260" s="166"/>
      <c r="GD260" s="166"/>
      <c r="GE260" s="166"/>
      <c r="GF260" s="166"/>
      <c r="GG260" s="166"/>
      <c r="GH260" s="166"/>
      <c r="GI260" s="166"/>
      <c r="GJ260" s="166"/>
      <c r="GK260" s="166"/>
      <c r="GL260" s="166"/>
      <c r="GM260" s="166"/>
      <c r="GN260" s="166"/>
      <c r="GO260" s="166"/>
      <c r="GP260" s="166"/>
      <c r="GQ260" s="166"/>
      <c r="GR260" s="166"/>
      <c r="GS260" s="166"/>
      <c r="GT260" s="166"/>
      <c r="GU260" s="166"/>
      <c r="GV260" s="166"/>
      <c r="GW260" s="166"/>
      <c r="GX260" s="166"/>
      <c r="GY260" s="166"/>
      <c r="GZ260" s="166"/>
      <c r="HA260" s="166"/>
      <c r="HB260" s="166"/>
      <c r="HC260" s="166"/>
      <c r="HD260" s="166"/>
      <c r="HE260" s="166"/>
      <c r="HF260" s="166"/>
      <c r="HG260" s="166"/>
      <c r="HH260" s="166"/>
      <c r="HI260" s="166"/>
      <c r="HJ260" s="166"/>
      <c r="HK260" s="166"/>
      <c r="HL260" s="166"/>
      <c r="HM260" s="166"/>
      <c r="HN260" s="166"/>
      <c r="HO260" s="166"/>
      <c r="HP260" s="166"/>
      <c r="HQ260" s="166"/>
      <c r="HR260" s="166"/>
      <c r="HS260" s="166"/>
      <c r="HT260" s="166"/>
      <c r="HU260" s="166"/>
      <c r="HV260" s="166"/>
      <c r="HW260" s="166"/>
      <c r="HX260" s="166"/>
      <c r="HY260" s="166"/>
      <c r="HZ260" s="166"/>
      <c r="IA260" s="166"/>
      <c r="IB260" s="166"/>
      <c r="IC260" s="166"/>
      <c r="ID260" s="166"/>
      <c r="IE260" s="166"/>
      <c r="IF260" s="166"/>
      <c r="IG260" s="166"/>
      <c r="IH260" s="166"/>
      <c r="II260" s="166"/>
      <c r="IJ260" s="166"/>
      <c r="IK260" s="166"/>
      <c r="IL260" s="166"/>
      <c r="IM260" s="166"/>
      <c r="IN260" s="166"/>
      <c r="IO260" s="166"/>
      <c r="IP260" s="166"/>
      <c r="IQ260" s="166"/>
      <c r="IR260" s="166"/>
      <c r="IS260" s="166"/>
      <c r="IT260" s="166"/>
      <c r="IU260" s="166"/>
      <c r="IV260" s="166"/>
    </row>
    <row r="261" spans="1:256" hidden="1">
      <c r="A261" s="867"/>
      <c r="B261" s="843"/>
      <c r="C261" s="173" t="s">
        <v>1</v>
      </c>
      <c r="D261" s="174">
        <f>E261+M261</f>
        <v>0</v>
      </c>
      <c r="E261" s="175">
        <f>F261+I261+J261+K261+L261</f>
        <v>0</v>
      </c>
      <c r="F261" s="175">
        <f>G261+H261</f>
        <v>0</v>
      </c>
      <c r="G261" s="175"/>
      <c r="H261" s="175"/>
      <c r="I261" s="175"/>
      <c r="J261" s="175"/>
      <c r="K261" s="175"/>
      <c r="L261" s="175"/>
      <c r="M261" s="184">
        <f t="shared" si="109"/>
        <v>0</v>
      </c>
      <c r="N261" s="175"/>
      <c r="O261" s="175"/>
      <c r="P261" s="175"/>
      <c r="Q261" s="176"/>
      <c r="R261" s="176"/>
      <c r="S261" s="176"/>
      <c r="T261" s="176"/>
      <c r="U261" s="17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  <c r="DS261" s="166"/>
      <c r="DT261" s="166"/>
      <c r="DU261" s="166"/>
      <c r="DV261" s="166"/>
      <c r="DW261" s="166"/>
      <c r="DX261" s="166"/>
      <c r="DY261" s="166"/>
      <c r="DZ261" s="166"/>
      <c r="EA261" s="166"/>
      <c r="EB261" s="166"/>
      <c r="EC261" s="166"/>
      <c r="ED261" s="166"/>
      <c r="EE261" s="166"/>
      <c r="EF261" s="166"/>
      <c r="EG261" s="166"/>
      <c r="EH261" s="166"/>
      <c r="EI261" s="166"/>
      <c r="EJ261" s="166"/>
      <c r="EK261" s="166"/>
      <c r="EL261" s="166"/>
      <c r="EM261" s="166"/>
      <c r="EN261" s="166"/>
      <c r="EO261" s="166"/>
      <c r="EP261" s="166"/>
      <c r="EQ261" s="166"/>
      <c r="ER261" s="166"/>
      <c r="ES261" s="166"/>
      <c r="ET261" s="166"/>
      <c r="EU261" s="166"/>
      <c r="EV261" s="166"/>
      <c r="EW261" s="166"/>
      <c r="EX261" s="166"/>
      <c r="EY261" s="166"/>
      <c r="EZ261" s="166"/>
      <c r="FA261" s="166"/>
      <c r="FB261" s="166"/>
      <c r="FC261" s="166"/>
      <c r="FD261" s="166"/>
      <c r="FE261" s="166"/>
      <c r="FF261" s="166"/>
      <c r="FG261" s="166"/>
      <c r="FH261" s="166"/>
      <c r="FI261" s="166"/>
      <c r="FJ261" s="166"/>
      <c r="FK261" s="166"/>
      <c r="FL261" s="166"/>
      <c r="FM261" s="166"/>
      <c r="FN261" s="166"/>
      <c r="FO261" s="166"/>
      <c r="FP261" s="166"/>
      <c r="FQ261" s="166"/>
      <c r="FR261" s="166"/>
      <c r="FS261" s="166"/>
      <c r="FT261" s="166"/>
      <c r="FU261" s="166"/>
      <c r="FV261" s="166"/>
      <c r="FW261" s="166"/>
      <c r="FX261" s="166"/>
      <c r="FY261" s="166"/>
      <c r="FZ261" s="166"/>
      <c r="GA261" s="166"/>
      <c r="GB261" s="166"/>
      <c r="GC261" s="166"/>
      <c r="GD261" s="166"/>
      <c r="GE261" s="166"/>
      <c r="GF261" s="166"/>
      <c r="GG261" s="166"/>
      <c r="GH261" s="166"/>
      <c r="GI261" s="166"/>
      <c r="GJ261" s="166"/>
      <c r="GK261" s="166"/>
      <c r="GL261" s="166"/>
      <c r="GM261" s="166"/>
      <c r="GN261" s="166"/>
      <c r="GO261" s="166"/>
      <c r="GP261" s="166"/>
      <c r="GQ261" s="166"/>
      <c r="GR261" s="166"/>
      <c r="GS261" s="166"/>
      <c r="GT261" s="166"/>
      <c r="GU261" s="166"/>
      <c r="GV261" s="166"/>
      <c r="GW261" s="166"/>
      <c r="GX261" s="166"/>
      <c r="GY261" s="166"/>
      <c r="GZ261" s="166"/>
      <c r="HA261" s="166"/>
      <c r="HB261" s="166"/>
      <c r="HC261" s="166"/>
      <c r="HD261" s="166"/>
      <c r="HE261" s="166"/>
      <c r="HF261" s="166"/>
      <c r="HG261" s="166"/>
      <c r="HH261" s="166"/>
      <c r="HI261" s="166"/>
      <c r="HJ261" s="166"/>
      <c r="HK261" s="166"/>
      <c r="HL261" s="166"/>
      <c r="HM261" s="166"/>
      <c r="HN261" s="166"/>
      <c r="HO261" s="166"/>
      <c r="HP261" s="166"/>
      <c r="HQ261" s="166"/>
      <c r="HR261" s="166"/>
      <c r="HS261" s="166"/>
      <c r="HT261" s="166"/>
      <c r="HU261" s="166"/>
      <c r="HV261" s="166"/>
      <c r="HW261" s="166"/>
      <c r="HX261" s="166"/>
      <c r="HY261" s="166"/>
      <c r="HZ261" s="166"/>
      <c r="IA261" s="166"/>
      <c r="IB261" s="166"/>
      <c r="IC261" s="166"/>
      <c r="ID261" s="166"/>
      <c r="IE261" s="166"/>
      <c r="IF261" s="166"/>
      <c r="IG261" s="166"/>
      <c r="IH261" s="166"/>
      <c r="II261" s="166"/>
      <c r="IJ261" s="166"/>
      <c r="IK261" s="166"/>
      <c r="IL261" s="166"/>
      <c r="IM261" s="166"/>
      <c r="IN261" s="166"/>
      <c r="IO261" s="166"/>
      <c r="IP261" s="166"/>
      <c r="IQ261" s="166"/>
      <c r="IR261" s="166"/>
      <c r="IS261" s="166"/>
      <c r="IT261" s="166"/>
      <c r="IU261" s="166"/>
      <c r="IV261" s="166"/>
    </row>
    <row r="262" spans="1:256" hidden="1">
      <c r="A262" s="868"/>
      <c r="B262" s="844"/>
      <c r="C262" s="173" t="s">
        <v>2</v>
      </c>
      <c r="D262" s="174">
        <f>D260+D261</f>
        <v>590000</v>
      </c>
      <c r="E262" s="175">
        <f t="shared" ref="E262:P262" si="111">E260+E261</f>
        <v>590000</v>
      </c>
      <c r="F262" s="175">
        <f t="shared" si="111"/>
        <v>520000</v>
      </c>
      <c r="G262" s="175">
        <f t="shared" si="111"/>
        <v>240600</v>
      </c>
      <c r="H262" s="175">
        <f t="shared" si="111"/>
        <v>279400</v>
      </c>
      <c r="I262" s="175">
        <f t="shared" si="111"/>
        <v>70000</v>
      </c>
      <c r="J262" s="175">
        <f t="shared" si="111"/>
        <v>0</v>
      </c>
      <c r="K262" s="175">
        <f t="shared" si="111"/>
        <v>0</v>
      </c>
      <c r="L262" s="175">
        <f t="shared" si="111"/>
        <v>0</v>
      </c>
      <c r="M262" s="175">
        <f t="shared" si="111"/>
        <v>0</v>
      </c>
      <c r="N262" s="175">
        <f t="shared" si="111"/>
        <v>0</v>
      </c>
      <c r="O262" s="175">
        <f t="shared" si="111"/>
        <v>0</v>
      </c>
      <c r="P262" s="175">
        <f t="shared" si="111"/>
        <v>0</v>
      </c>
      <c r="Q262" s="176"/>
      <c r="R262" s="176"/>
      <c r="S262" s="176"/>
      <c r="T262" s="176"/>
      <c r="U262" s="17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  <c r="DS262" s="166"/>
      <c r="DT262" s="166"/>
      <c r="DU262" s="166"/>
      <c r="DV262" s="166"/>
      <c r="DW262" s="166"/>
      <c r="DX262" s="166"/>
      <c r="DY262" s="166"/>
      <c r="DZ262" s="166"/>
      <c r="EA262" s="166"/>
      <c r="EB262" s="166"/>
      <c r="EC262" s="166"/>
      <c r="ED262" s="166"/>
      <c r="EE262" s="166"/>
      <c r="EF262" s="166"/>
      <c r="EG262" s="166"/>
      <c r="EH262" s="166"/>
      <c r="EI262" s="166"/>
      <c r="EJ262" s="166"/>
      <c r="EK262" s="166"/>
      <c r="EL262" s="166"/>
      <c r="EM262" s="166"/>
      <c r="EN262" s="166"/>
      <c r="EO262" s="166"/>
      <c r="EP262" s="166"/>
      <c r="EQ262" s="166"/>
      <c r="ER262" s="166"/>
      <c r="ES262" s="166"/>
      <c r="ET262" s="166"/>
      <c r="EU262" s="166"/>
      <c r="EV262" s="166"/>
      <c r="EW262" s="166"/>
      <c r="EX262" s="166"/>
      <c r="EY262" s="166"/>
      <c r="EZ262" s="166"/>
      <c r="FA262" s="166"/>
      <c r="FB262" s="166"/>
      <c r="FC262" s="166"/>
      <c r="FD262" s="166"/>
      <c r="FE262" s="166"/>
      <c r="FF262" s="166"/>
      <c r="FG262" s="166"/>
      <c r="FH262" s="166"/>
      <c r="FI262" s="166"/>
      <c r="FJ262" s="166"/>
      <c r="FK262" s="166"/>
      <c r="FL262" s="166"/>
      <c r="FM262" s="166"/>
      <c r="FN262" s="166"/>
      <c r="FO262" s="166"/>
      <c r="FP262" s="166"/>
      <c r="FQ262" s="166"/>
      <c r="FR262" s="166"/>
      <c r="FS262" s="166"/>
      <c r="FT262" s="166"/>
      <c r="FU262" s="166"/>
      <c r="FV262" s="166"/>
      <c r="FW262" s="166"/>
      <c r="FX262" s="166"/>
      <c r="FY262" s="166"/>
      <c r="FZ262" s="166"/>
      <c r="GA262" s="166"/>
      <c r="GB262" s="166"/>
      <c r="GC262" s="166"/>
      <c r="GD262" s="166"/>
      <c r="GE262" s="166"/>
      <c r="GF262" s="166"/>
      <c r="GG262" s="166"/>
      <c r="GH262" s="166"/>
      <c r="GI262" s="166"/>
      <c r="GJ262" s="166"/>
      <c r="GK262" s="166"/>
      <c r="GL262" s="166"/>
      <c r="GM262" s="166"/>
      <c r="GN262" s="166"/>
      <c r="GO262" s="166"/>
      <c r="GP262" s="166"/>
      <c r="GQ262" s="166"/>
      <c r="GR262" s="166"/>
      <c r="GS262" s="166"/>
      <c r="GT262" s="166"/>
      <c r="GU262" s="166"/>
      <c r="GV262" s="166"/>
      <c r="GW262" s="166"/>
      <c r="GX262" s="166"/>
      <c r="GY262" s="166"/>
      <c r="GZ262" s="166"/>
      <c r="HA262" s="166"/>
      <c r="HB262" s="166"/>
      <c r="HC262" s="166"/>
      <c r="HD262" s="166"/>
      <c r="HE262" s="166"/>
      <c r="HF262" s="166"/>
      <c r="HG262" s="166"/>
      <c r="HH262" s="166"/>
      <c r="HI262" s="166"/>
      <c r="HJ262" s="166"/>
      <c r="HK262" s="166"/>
      <c r="HL262" s="166"/>
      <c r="HM262" s="166"/>
      <c r="HN262" s="166"/>
      <c r="HO262" s="166"/>
      <c r="HP262" s="166"/>
      <c r="HQ262" s="166"/>
      <c r="HR262" s="166"/>
      <c r="HS262" s="166"/>
      <c r="HT262" s="166"/>
      <c r="HU262" s="166"/>
      <c r="HV262" s="166"/>
      <c r="HW262" s="166"/>
      <c r="HX262" s="166"/>
      <c r="HY262" s="166"/>
      <c r="HZ262" s="166"/>
      <c r="IA262" s="166"/>
      <c r="IB262" s="166"/>
      <c r="IC262" s="166"/>
      <c r="ID262" s="166"/>
      <c r="IE262" s="166"/>
      <c r="IF262" s="166"/>
      <c r="IG262" s="166"/>
      <c r="IH262" s="166"/>
      <c r="II262" s="166"/>
      <c r="IJ262" s="166"/>
      <c r="IK262" s="166"/>
      <c r="IL262" s="166"/>
      <c r="IM262" s="166"/>
      <c r="IN262" s="166"/>
      <c r="IO262" s="166"/>
      <c r="IP262" s="166"/>
      <c r="IQ262" s="166"/>
      <c r="IR262" s="166"/>
      <c r="IS262" s="166"/>
      <c r="IT262" s="166"/>
      <c r="IU262" s="166"/>
      <c r="IV262" s="166"/>
    </row>
    <row r="263" spans="1:256" hidden="1">
      <c r="A263" s="866">
        <v>85217</v>
      </c>
      <c r="B263" s="842" t="s">
        <v>251</v>
      </c>
      <c r="C263" s="182" t="s">
        <v>0</v>
      </c>
      <c r="D263" s="183">
        <f>E263+M263</f>
        <v>4916451</v>
      </c>
      <c r="E263" s="184">
        <f>F263+I263+J263+K263+L263</f>
        <v>4656641</v>
      </c>
      <c r="F263" s="184">
        <f>G263+H263</f>
        <v>4650821</v>
      </c>
      <c r="G263" s="184">
        <v>3265541</v>
      </c>
      <c r="H263" s="184">
        <v>1385280</v>
      </c>
      <c r="I263" s="184">
        <v>0</v>
      </c>
      <c r="J263" s="184">
        <v>5820</v>
      </c>
      <c r="K263" s="184">
        <v>0</v>
      </c>
      <c r="L263" s="184">
        <v>0</v>
      </c>
      <c r="M263" s="184">
        <f t="shared" si="109"/>
        <v>259810</v>
      </c>
      <c r="N263" s="184">
        <v>259810</v>
      </c>
      <c r="O263" s="184">
        <v>0</v>
      </c>
      <c r="P263" s="184">
        <v>0</v>
      </c>
      <c r="Q263" s="185"/>
      <c r="R263" s="185"/>
      <c r="S263" s="185"/>
      <c r="T263" s="185"/>
      <c r="U263" s="185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  <c r="BH263" s="186"/>
      <c r="BI263" s="186"/>
      <c r="BJ263" s="186"/>
      <c r="BK263" s="186"/>
      <c r="BL263" s="186"/>
      <c r="BM263" s="186"/>
      <c r="BN263" s="186"/>
      <c r="BO263" s="186"/>
      <c r="BP263" s="186"/>
      <c r="BQ263" s="186"/>
      <c r="BR263" s="186"/>
      <c r="BS263" s="186"/>
      <c r="BT263" s="186"/>
      <c r="BU263" s="186"/>
      <c r="BV263" s="186"/>
      <c r="BW263" s="186"/>
      <c r="BX263" s="186"/>
      <c r="BY263" s="186"/>
      <c r="BZ263" s="186"/>
      <c r="CA263" s="186"/>
      <c r="CB263" s="186"/>
      <c r="CC263" s="186"/>
      <c r="CD263" s="186"/>
      <c r="CE263" s="186"/>
      <c r="CF263" s="186"/>
      <c r="CG263" s="186"/>
      <c r="CH263" s="186"/>
      <c r="CI263" s="186"/>
      <c r="CJ263" s="186"/>
      <c r="CK263" s="186"/>
      <c r="CL263" s="186"/>
      <c r="CM263" s="186"/>
      <c r="CN263" s="186"/>
      <c r="CO263" s="186"/>
      <c r="CP263" s="186"/>
      <c r="CQ263" s="186"/>
      <c r="CR263" s="186"/>
      <c r="CS263" s="186"/>
      <c r="CT263" s="186"/>
      <c r="CU263" s="186"/>
      <c r="CV263" s="186"/>
      <c r="CW263" s="186"/>
      <c r="CX263" s="186"/>
      <c r="CY263" s="186"/>
      <c r="CZ263" s="186"/>
      <c r="DA263" s="186"/>
      <c r="DB263" s="186"/>
      <c r="DC263" s="186"/>
      <c r="DD263" s="186"/>
      <c r="DE263" s="186"/>
      <c r="DF263" s="186"/>
      <c r="DG263" s="186"/>
      <c r="DH263" s="186"/>
      <c r="DI263" s="186"/>
      <c r="DJ263" s="186"/>
      <c r="DK263" s="186"/>
      <c r="DL263" s="186"/>
      <c r="DM263" s="186"/>
      <c r="DN263" s="186"/>
      <c r="DO263" s="186"/>
      <c r="DP263" s="186"/>
      <c r="DQ263" s="186"/>
      <c r="DR263" s="186"/>
      <c r="DS263" s="186"/>
      <c r="DT263" s="186"/>
      <c r="DU263" s="186"/>
      <c r="DV263" s="186"/>
      <c r="DW263" s="186"/>
      <c r="DX263" s="186"/>
      <c r="DY263" s="186"/>
      <c r="DZ263" s="186"/>
      <c r="EA263" s="186"/>
      <c r="EB263" s="186"/>
      <c r="EC263" s="186"/>
      <c r="ED263" s="186"/>
      <c r="EE263" s="186"/>
      <c r="EF263" s="186"/>
      <c r="EG263" s="186"/>
      <c r="EH263" s="186"/>
      <c r="EI263" s="186"/>
      <c r="EJ263" s="186"/>
      <c r="EK263" s="186"/>
      <c r="EL263" s="186"/>
      <c r="EM263" s="186"/>
      <c r="EN263" s="186"/>
      <c r="EO263" s="186"/>
      <c r="EP263" s="186"/>
      <c r="EQ263" s="186"/>
      <c r="ER263" s="186"/>
      <c r="ES263" s="186"/>
      <c r="ET263" s="186"/>
      <c r="EU263" s="186"/>
      <c r="EV263" s="186"/>
      <c r="EW263" s="186"/>
      <c r="EX263" s="186"/>
      <c r="EY263" s="186"/>
      <c r="EZ263" s="186"/>
      <c r="FA263" s="186"/>
      <c r="FB263" s="186"/>
      <c r="FC263" s="186"/>
      <c r="FD263" s="186"/>
      <c r="FE263" s="186"/>
      <c r="FF263" s="186"/>
      <c r="FG263" s="186"/>
      <c r="FH263" s="186"/>
      <c r="FI263" s="186"/>
      <c r="FJ263" s="186"/>
      <c r="FK263" s="186"/>
      <c r="FL263" s="186"/>
      <c r="FM263" s="186"/>
      <c r="FN263" s="186"/>
      <c r="FO263" s="186"/>
      <c r="FP263" s="186"/>
      <c r="FQ263" s="186"/>
      <c r="FR263" s="186"/>
      <c r="FS263" s="186"/>
      <c r="FT263" s="186"/>
      <c r="FU263" s="186"/>
      <c r="FV263" s="186"/>
      <c r="FW263" s="186"/>
      <c r="FX263" s="186"/>
      <c r="FY263" s="186"/>
      <c r="FZ263" s="186"/>
      <c r="GA263" s="186"/>
      <c r="GB263" s="186"/>
      <c r="GC263" s="186"/>
      <c r="GD263" s="186"/>
      <c r="GE263" s="186"/>
      <c r="GF263" s="186"/>
      <c r="GG263" s="186"/>
      <c r="GH263" s="186"/>
      <c r="GI263" s="186"/>
      <c r="GJ263" s="186"/>
      <c r="GK263" s="186"/>
      <c r="GL263" s="186"/>
      <c r="GM263" s="186"/>
      <c r="GN263" s="186"/>
      <c r="GO263" s="186"/>
      <c r="GP263" s="186"/>
      <c r="GQ263" s="186"/>
      <c r="GR263" s="186"/>
      <c r="GS263" s="186"/>
      <c r="GT263" s="186"/>
      <c r="GU263" s="186"/>
      <c r="GV263" s="186"/>
      <c r="GW263" s="186"/>
      <c r="GX263" s="186"/>
      <c r="GY263" s="186"/>
      <c r="GZ263" s="186"/>
      <c r="HA263" s="186"/>
      <c r="HB263" s="186"/>
      <c r="HC263" s="186"/>
      <c r="HD263" s="186"/>
      <c r="HE263" s="186"/>
      <c r="HF263" s="186"/>
      <c r="HG263" s="186"/>
      <c r="HH263" s="186"/>
      <c r="HI263" s="186"/>
      <c r="HJ263" s="186"/>
      <c r="HK263" s="186"/>
      <c r="HL263" s="186"/>
      <c r="HM263" s="186"/>
      <c r="HN263" s="186"/>
      <c r="HO263" s="186"/>
      <c r="HP263" s="186"/>
      <c r="HQ263" s="186"/>
      <c r="HR263" s="186"/>
      <c r="HS263" s="186"/>
      <c r="HT263" s="186"/>
      <c r="HU263" s="186"/>
      <c r="HV263" s="186"/>
      <c r="HW263" s="186"/>
      <c r="HX263" s="186"/>
      <c r="HY263" s="186"/>
      <c r="HZ263" s="186"/>
      <c r="IA263" s="186"/>
      <c r="IB263" s="186"/>
      <c r="IC263" s="186"/>
      <c r="ID263" s="186"/>
      <c r="IE263" s="186"/>
      <c r="IF263" s="186"/>
      <c r="IG263" s="186"/>
      <c r="IH263" s="186"/>
      <c r="II263" s="186"/>
      <c r="IJ263" s="186"/>
      <c r="IK263" s="186"/>
      <c r="IL263" s="186"/>
      <c r="IM263" s="186"/>
      <c r="IN263" s="186"/>
      <c r="IO263" s="186"/>
      <c r="IP263" s="186"/>
      <c r="IQ263" s="186"/>
      <c r="IR263" s="186"/>
      <c r="IS263" s="186"/>
      <c r="IT263" s="186"/>
      <c r="IU263" s="186"/>
      <c r="IV263" s="186"/>
    </row>
    <row r="264" spans="1:256" hidden="1">
      <c r="A264" s="867"/>
      <c r="B264" s="843"/>
      <c r="C264" s="182" t="s">
        <v>1</v>
      </c>
      <c r="D264" s="183">
        <f>E264+M264</f>
        <v>0</v>
      </c>
      <c r="E264" s="184">
        <f>F264+I264+J264+K264+L264</f>
        <v>0</v>
      </c>
      <c r="F264" s="184">
        <f>G264+H264</f>
        <v>0</v>
      </c>
      <c r="G264" s="184"/>
      <c r="H264" s="184"/>
      <c r="I264" s="184"/>
      <c r="J264" s="184"/>
      <c r="K264" s="184"/>
      <c r="L264" s="184"/>
      <c r="M264" s="184">
        <f t="shared" si="109"/>
        <v>0</v>
      </c>
      <c r="N264" s="184"/>
      <c r="O264" s="184"/>
      <c r="P264" s="184"/>
      <c r="Q264" s="185"/>
      <c r="R264" s="185"/>
      <c r="S264" s="185"/>
      <c r="T264" s="185"/>
      <c r="U264" s="185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6"/>
      <c r="BN264" s="186"/>
      <c r="BO264" s="186"/>
      <c r="BP264" s="186"/>
      <c r="BQ264" s="186"/>
      <c r="BR264" s="186"/>
      <c r="BS264" s="186"/>
      <c r="BT264" s="186"/>
      <c r="BU264" s="186"/>
      <c r="BV264" s="186"/>
      <c r="BW264" s="186"/>
      <c r="BX264" s="186"/>
      <c r="BY264" s="186"/>
      <c r="BZ264" s="186"/>
      <c r="CA264" s="186"/>
      <c r="CB264" s="186"/>
      <c r="CC264" s="186"/>
      <c r="CD264" s="186"/>
      <c r="CE264" s="186"/>
      <c r="CF264" s="186"/>
      <c r="CG264" s="186"/>
      <c r="CH264" s="186"/>
      <c r="CI264" s="186"/>
      <c r="CJ264" s="186"/>
      <c r="CK264" s="186"/>
      <c r="CL264" s="186"/>
      <c r="CM264" s="186"/>
      <c r="CN264" s="186"/>
      <c r="CO264" s="186"/>
      <c r="CP264" s="186"/>
      <c r="CQ264" s="186"/>
      <c r="CR264" s="186"/>
      <c r="CS264" s="186"/>
      <c r="CT264" s="186"/>
      <c r="CU264" s="186"/>
      <c r="CV264" s="186"/>
      <c r="CW264" s="186"/>
      <c r="CX264" s="186"/>
      <c r="CY264" s="186"/>
      <c r="CZ264" s="186"/>
      <c r="DA264" s="186"/>
      <c r="DB264" s="186"/>
      <c r="DC264" s="186"/>
      <c r="DD264" s="186"/>
      <c r="DE264" s="186"/>
      <c r="DF264" s="186"/>
      <c r="DG264" s="186"/>
      <c r="DH264" s="186"/>
      <c r="DI264" s="186"/>
      <c r="DJ264" s="186"/>
      <c r="DK264" s="186"/>
      <c r="DL264" s="186"/>
      <c r="DM264" s="186"/>
      <c r="DN264" s="186"/>
      <c r="DO264" s="186"/>
      <c r="DP264" s="186"/>
      <c r="DQ264" s="186"/>
      <c r="DR264" s="186"/>
      <c r="DS264" s="186"/>
      <c r="DT264" s="186"/>
      <c r="DU264" s="186"/>
      <c r="DV264" s="186"/>
      <c r="DW264" s="186"/>
      <c r="DX264" s="186"/>
      <c r="DY264" s="186"/>
      <c r="DZ264" s="186"/>
      <c r="EA264" s="186"/>
      <c r="EB264" s="186"/>
      <c r="EC264" s="186"/>
      <c r="ED264" s="186"/>
      <c r="EE264" s="186"/>
      <c r="EF264" s="186"/>
      <c r="EG264" s="186"/>
      <c r="EH264" s="186"/>
      <c r="EI264" s="186"/>
      <c r="EJ264" s="186"/>
      <c r="EK264" s="186"/>
      <c r="EL264" s="186"/>
      <c r="EM264" s="186"/>
      <c r="EN264" s="186"/>
      <c r="EO264" s="186"/>
      <c r="EP264" s="186"/>
      <c r="EQ264" s="186"/>
      <c r="ER264" s="186"/>
      <c r="ES264" s="186"/>
      <c r="ET264" s="186"/>
      <c r="EU264" s="186"/>
      <c r="EV264" s="186"/>
      <c r="EW264" s="186"/>
      <c r="EX264" s="186"/>
      <c r="EY264" s="186"/>
      <c r="EZ264" s="186"/>
      <c r="FA264" s="186"/>
      <c r="FB264" s="186"/>
      <c r="FC264" s="186"/>
      <c r="FD264" s="186"/>
      <c r="FE264" s="186"/>
      <c r="FF264" s="186"/>
      <c r="FG264" s="186"/>
      <c r="FH264" s="186"/>
      <c r="FI264" s="186"/>
      <c r="FJ264" s="186"/>
      <c r="FK264" s="186"/>
      <c r="FL264" s="186"/>
      <c r="FM264" s="186"/>
      <c r="FN264" s="186"/>
      <c r="FO264" s="186"/>
      <c r="FP264" s="186"/>
      <c r="FQ264" s="186"/>
      <c r="FR264" s="186"/>
      <c r="FS264" s="186"/>
      <c r="FT264" s="186"/>
      <c r="FU264" s="186"/>
      <c r="FV264" s="186"/>
      <c r="FW264" s="186"/>
      <c r="FX264" s="186"/>
      <c r="FY264" s="186"/>
      <c r="FZ264" s="186"/>
      <c r="GA264" s="186"/>
      <c r="GB264" s="186"/>
      <c r="GC264" s="186"/>
      <c r="GD264" s="186"/>
      <c r="GE264" s="186"/>
      <c r="GF264" s="186"/>
      <c r="GG264" s="186"/>
      <c r="GH264" s="186"/>
      <c r="GI264" s="186"/>
      <c r="GJ264" s="186"/>
      <c r="GK264" s="186"/>
      <c r="GL264" s="186"/>
      <c r="GM264" s="186"/>
      <c r="GN264" s="186"/>
      <c r="GO264" s="186"/>
      <c r="GP264" s="186"/>
      <c r="GQ264" s="186"/>
      <c r="GR264" s="186"/>
      <c r="GS264" s="186"/>
      <c r="GT264" s="186"/>
      <c r="GU264" s="186"/>
      <c r="GV264" s="186"/>
      <c r="GW264" s="186"/>
      <c r="GX264" s="186"/>
      <c r="GY264" s="186"/>
      <c r="GZ264" s="186"/>
      <c r="HA264" s="186"/>
      <c r="HB264" s="186"/>
      <c r="HC264" s="186"/>
      <c r="HD264" s="186"/>
      <c r="HE264" s="186"/>
      <c r="HF264" s="186"/>
      <c r="HG264" s="186"/>
      <c r="HH264" s="186"/>
      <c r="HI264" s="186"/>
      <c r="HJ264" s="186"/>
      <c r="HK264" s="186"/>
      <c r="HL264" s="186"/>
      <c r="HM264" s="186"/>
      <c r="HN264" s="186"/>
      <c r="HO264" s="186"/>
      <c r="HP264" s="186"/>
      <c r="HQ264" s="186"/>
      <c r="HR264" s="186"/>
      <c r="HS264" s="186"/>
      <c r="HT264" s="186"/>
      <c r="HU264" s="186"/>
      <c r="HV264" s="186"/>
      <c r="HW264" s="186"/>
      <c r="HX264" s="186"/>
      <c r="HY264" s="186"/>
      <c r="HZ264" s="186"/>
      <c r="IA264" s="186"/>
      <c r="IB264" s="186"/>
      <c r="IC264" s="186"/>
      <c r="ID264" s="186"/>
      <c r="IE264" s="186"/>
      <c r="IF264" s="186"/>
      <c r="IG264" s="186"/>
      <c r="IH264" s="186"/>
      <c r="II264" s="186"/>
      <c r="IJ264" s="186"/>
      <c r="IK264" s="186"/>
      <c r="IL264" s="186"/>
      <c r="IM264" s="186"/>
      <c r="IN264" s="186"/>
      <c r="IO264" s="186"/>
      <c r="IP264" s="186"/>
      <c r="IQ264" s="186"/>
      <c r="IR264" s="186"/>
      <c r="IS264" s="186"/>
      <c r="IT264" s="186"/>
      <c r="IU264" s="186"/>
      <c r="IV264" s="186"/>
    </row>
    <row r="265" spans="1:256" hidden="1">
      <c r="A265" s="868"/>
      <c r="B265" s="844"/>
      <c r="C265" s="182" t="s">
        <v>2</v>
      </c>
      <c r="D265" s="183">
        <f>D263+D264</f>
        <v>4916451</v>
      </c>
      <c r="E265" s="184">
        <f t="shared" ref="E265:P265" si="112">E263+E264</f>
        <v>4656641</v>
      </c>
      <c r="F265" s="184">
        <f t="shared" si="112"/>
        <v>4650821</v>
      </c>
      <c r="G265" s="184">
        <f t="shared" si="112"/>
        <v>3265541</v>
      </c>
      <c r="H265" s="184">
        <f t="shared" si="112"/>
        <v>1385280</v>
      </c>
      <c r="I265" s="184">
        <f t="shared" si="112"/>
        <v>0</v>
      </c>
      <c r="J265" s="184">
        <f t="shared" si="112"/>
        <v>5820</v>
      </c>
      <c r="K265" s="184">
        <f t="shared" si="112"/>
        <v>0</v>
      </c>
      <c r="L265" s="184">
        <f t="shared" si="112"/>
        <v>0</v>
      </c>
      <c r="M265" s="184">
        <f t="shared" si="112"/>
        <v>259810</v>
      </c>
      <c r="N265" s="184">
        <f t="shared" si="112"/>
        <v>259810</v>
      </c>
      <c r="O265" s="184">
        <f t="shared" si="112"/>
        <v>0</v>
      </c>
      <c r="P265" s="184">
        <f t="shared" si="112"/>
        <v>0</v>
      </c>
      <c r="Q265" s="185"/>
      <c r="R265" s="185"/>
      <c r="S265" s="185"/>
      <c r="T265" s="185"/>
      <c r="U265" s="185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  <c r="BN265" s="186"/>
      <c r="BO265" s="186"/>
      <c r="BP265" s="186"/>
      <c r="BQ265" s="186"/>
      <c r="BR265" s="186"/>
      <c r="BS265" s="186"/>
      <c r="BT265" s="186"/>
      <c r="BU265" s="186"/>
      <c r="BV265" s="186"/>
      <c r="BW265" s="186"/>
      <c r="BX265" s="186"/>
      <c r="BY265" s="186"/>
      <c r="BZ265" s="186"/>
      <c r="CA265" s="186"/>
      <c r="CB265" s="186"/>
      <c r="CC265" s="186"/>
      <c r="CD265" s="186"/>
      <c r="CE265" s="186"/>
      <c r="CF265" s="186"/>
      <c r="CG265" s="186"/>
      <c r="CH265" s="186"/>
      <c r="CI265" s="186"/>
      <c r="CJ265" s="186"/>
      <c r="CK265" s="186"/>
      <c r="CL265" s="186"/>
      <c r="CM265" s="186"/>
      <c r="CN265" s="186"/>
      <c r="CO265" s="186"/>
      <c r="CP265" s="186"/>
      <c r="CQ265" s="186"/>
      <c r="CR265" s="186"/>
      <c r="CS265" s="186"/>
      <c r="CT265" s="186"/>
      <c r="CU265" s="186"/>
      <c r="CV265" s="186"/>
      <c r="CW265" s="186"/>
      <c r="CX265" s="186"/>
      <c r="CY265" s="186"/>
      <c r="CZ265" s="186"/>
      <c r="DA265" s="186"/>
      <c r="DB265" s="186"/>
      <c r="DC265" s="186"/>
      <c r="DD265" s="186"/>
      <c r="DE265" s="186"/>
      <c r="DF265" s="186"/>
      <c r="DG265" s="186"/>
      <c r="DH265" s="186"/>
      <c r="DI265" s="186"/>
      <c r="DJ265" s="186"/>
      <c r="DK265" s="186"/>
      <c r="DL265" s="186"/>
      <c r="DM265" s="186"/>
      <c r="DN265" s="186"/>
      <c r="DO265" s="186"/>
      <c r="DP265" s="186"/>
      <c r="DQ265" s="186"/>
      <c r="DR265" s="186"/>
      <c r="DS265" s="186"/>
      <c r="DT265" s="186"/>
      <c r="DU265" s="186"/>
      <c r="DV265" s="186"/>
      <c r="DW265" s="186"/>
      <c r="DX265" s="186"/>
      <c r="DY265" s="186"/>
      <c r="DZ265" s="186"/>
      <c r="EA265" s="186"/>
      <c r="EB265" s="186"/>
      <c r="EC265" s="186"/>
      <c r="ED265" s="186"/>
      <c r="EE265" s="186"/>
      <c r="EF265" s="186"/>
      <c r="EG265" s="186"/>
      <c r="EH265" s="186"/>
      <c r="EI265" s="186"/>
      <c r="EJ265" s="186"/>
      <c r="EK265" s="186"/>
      <c r="EL265" s="186"/>
      <c r="EM265" s="186"/>
      <c r="EN265" s="186"/>
      <c r="EO265" s="186"/>
      <c r="EP265" s="186"/>
      <c r="EQ265" s="186"/>
      <c r="ER265" s="186"/>
      <c r="ES265" s="186"/>
      <c r="ET265" s="186"/>
      <c r="EU265" s="186"/>
      <c r="EV265" s="186"/>
      <c r="EW265" s="186"/>
      <c r="EX265" s="186"/>
      <c r="EY265" s="186"/>
      <c r="EZ265" s="186"/>
      <c r="FA265" s="186"/>
      <c r="FB265" s="186"/>
      <c r="FC265" s="186"/>
      <c r="FD265" s="186"/>
      <c r="FE265" s="186"/>
      <c r="FF265" s="186"/>
      <c r="FG265" s="186"/>
      <c r="FH265" s="186"/>
      <c r="FI265" s="186"/>
      <c r="FJ265" s="186"/>
      <c r="FK265" s="186"/>
      <c r="FL265" s="186"/>
      <c r="FM265" s="186"/>
      <c r="FN265" s="186"/>
      <c r="FO265" s="186"/>
      <c r="FP265" s="186"/>
      <c r="FQ265" s="186"/>
      <c r="FR265" s="186"/>
      <c r="FS265" s="186"/>
      <c r="FT265" s="186"/>
      <c r="FU265" s="186"/>
      <c r="FV265" s="186"/>
      <c r="FW265" s="186"/>
      <c r="FX265" s="186"/>
      <c r="FY265" s="186"/>
      <c r="FZ265" s="186"/>
      <c r="GA265" s="186"/>
      <c r="GB265" s="186"/>
      <c r="GC265" s="186"/>
      <c r="GD265" s="186"/>
      <c r="GE265" s="186"/>
      <c r="GF265" s="186"/>
      <c r="GG265" s="186"/>
      <c r="GH265" s="186"/>
      <c r="GI265" s="186"/>
      <c r="GJ265" s="186"/>
      <c r="GK265" s="186"/>
      <c r="GL265" s="186"/>
      <c r="GM265" s="186"/>
      <c r="GN265" s="186"/>
      <c r="GO265" s="186"/>
      <c r="GP265" s="186"/>
      <c r="GQ265" s="186"/>
      <c r="GR265" s="186"/>
      <c r="GS265" s="186"/>
      <c r="GT265" s="186"/>
      <c r="GU265" s="186"/>
      <c r="GV265" s="186"/>
      <c r="GW265" s="186"/>
      <c r="GX265" s="186"/>
      <c r="GY265" s="186"/>
      <c r="GZ265" s="186"/>
      <c r="HA265" s="186"/>
      <c r="HB265" s="186"/>
      <c r="HC265" s="186"/>
      <c r="HD265" s="186"/>
      <c r="HE265" s="186"/>
      <c r="HF265" s="186"/>
      <c r="HG265" s="186"/>
      <c r="HH265" s="186"/>
      <c r="HI265" s="186"/>
      <c r="HJ265" s="186"/>
      <c r="HK265" s="186"/>
      <c r="HL265" s="186"/>
      <c r="HM265" s="186"/>
      <c r="HN265" s="186"/>
      <c r="HO265" s="186"/>
      <c r="HP265" s="186"/>
      <c r="HQ265" s="186"/>
      <c r="HR265" s="186"/>
      <c r="HS265" s="186"/>
      <c r="HT265" s="186"/>
      <c r="HU265" s="186"/>
      <c r="HV265" s="186"/>
      <c r="HW265" s="186"/>
      <c r="HX265" s="186"/>
      <c r="HY265" s="186"/>
      <c r="HZ265" s="186"/>
      <c r="IA265" s="186"/>
      <c r="IB265" s="186"/>
      <c r="IC265" s="186"/>
      <c r="ID265" s="186"/>
      <c r="IE265" s="186"/>
      <c r="IF265" s="186"/>
      <c r="IG265" s="186"/>
      <c r="IH265" s="186"/>
      <c r="II265" s="186"/>
      <c r="IJ265" s="186"/>
      <c r="IK265" s="186"/>
      <c r="IL265" s="186"/>
      <c r="IM265" s="186"/>
      <c r="IN265" s="186"/>
      <c r="IO265" s="186"/>
      <c r="IP265" s="186"/>
      <c r="IQ265" s="186"/>
      <c r="IR265" s="186"/>
      <c r="IS265" s="186"/>
      <c r="IT265" s="186"/>
      <c r="IU265" s="186"/>
      <c r="IV265" s="186"/>
    </row>
    <row r="266" spans="1:256" hidden="1">
      <c r="A266" s="866">
        <v>85228</v>
      </c>
      <c r="B266" s="842" t="s">
        <v>252</v>
      </c>
      <c r="C266" s="182" t="s">
        <v>0</v>
      </c>
      <c r="D266" s="183">
        <f>E266+M266</f>
        <v>15525</v>
      </c>
      <c r="E266" s="184">
        <f>F266+I266+J266+K266+L266</f>
        <v>15525</v>
      </c>
      <c r="F266" s="184">
        <f>G266+H266</f>
        <v>0</v>
      </c>
      <c r="G266" s="184">
        <v>0</v>
      </c>
      <c r="H266" s="184">
        <v>0</v>
      </c>
      <c r="I266" s="184">
        <v>0</v>
      </c>
      <c r="J266" s="184">
        <v>0</v>
      </c>
      <c r="K266" s="184">
        <v>15525</v>
      </c>
      <c r="L266" s="184">
        <v>0</v>
      </c>
      <c r="M266" s="184">
        <f>N266+P266</f>
        <v>0</v>
      </c>
      <c r="N266" s="184">
        <v>0</v>
      </c>
      <c r="O266" s="184">
        <v>0</v>
      </c>
      <c r="P266" s="184">
        <v>0</v>
      </c>
      <c r="Q266" s="185"/>
      <c r="R266" s="185"/>
      <c r="S266" s="185"/>
      <c r="T266" s="185"/>
      <c r="U266" s="185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  <c r="BS266" s="186"/>
      <c r="BT266" s="186"/>
      <c r="BU266" s="186"/>
      <c r="BV266" s="186"/>
      <c r="BW266" s="186"/>
      <c r="BX266" s="186"/>
      <c r="BY266" s="186"/>
      <c r="BZ266" s="186"/>
      <c r="CA266" s="186"/>
      <c r="CB266" s="186"/>
      <c r="CC266" s="186"/>
      <c r="CD266" s="186"/>
      <c r="CE266" s="186"/>
      <c r="CF266" s="186"/>
      <c r="CG266" s="186"/>
      <c r="CH266" s="186"/>
      <c r="CI266" s="186"/>
      <c r="CJ266" s="186"/>
      <c r="CK266" s="186"/>
      <c r="CL266" s="186"/>
      <c r="CM266" s="186"/>
      <c r="CN266" s="186"/>
      <c r="CO266" s="186"/>
      <c r="CP266" s="186"/>
      <c r="CQ266" s="186"/>
      <c r="CR266" s="186"/>
      <c r="CS266" s="186"/>
      <c r="CT266" s="186"/>
      <c r="CU266" s="186"/>
      <c r="CV266" s="186"/>
      <c r="CW266" s="186"/>
      <c r="CX266" s="186"/>
      <c r="CY266" s="186"/>
      <c r="CZ266" s="186"/>
      <c r="DA266" s="186"/>
      <c r="DB266" s="186"/>
      <c r="DC266" s="186"/>
      <c r="DD266" s="186"/>
      <c r="DE266" s="186"/>
      <c r="DF266" s="186"/>
      <c r="DG266" s="186"/>
      <c r="DH266" s="186"/>
      <c r="DI266" s="186"/>
      <c r="DJ266" s="186"/>
      <c r="DK266" s="186"/>
      <c r="DL266" s="186"/>
      <c r="DM266" s="186"/>
      <c r="DN266" s="186"/>
      <c r="DO266" s="186"/>
      <c r="DP266" s="186"/>
      <c r="DQ266" s="186"/>
      <c r="DR266" s="186"/>
      <c r="DS266" s="186"/>
      <c r="DT266" s="186"/>
      <c r="DU266" s="186"/>
      <c r="DV266" s="186"/>
      <c r="DW266" s="186"/>
      <c r="DX266" s="186"/>
      <c r="DY266" s="186"/>
      <c r="DZ266" s="186"/>
      <c r="EA266" s="186"/>
      <c r="EB266" s="186"/>
      <c r="EC266" s="186"/>
      <c r="ED266" s="186"/>
      <c r="EE266" s="186"/>
      <c r="EF266" s="186"/>
      <c r="EG266" s="186"/>
      <c r="EH266" s="186"/>
      <c r="EI266" s="186"/>
      <c r="EJ266" s="186"/>
      <c r="EK266" s="186"/>
      <c r="EL266" s="186"/>
      <c r="EM266" s="186"/>
      <c r="EN266" s="186"/>
      <c r="EO266" s="186"/>
      <c r="EP266" s="186"/>
      <c r="EQ266" s="186"/>
      <c r="ER266" s="186"/>
      <c r="ES266" s="186"/>
      <c r="ET266" s="186"/>
      <c r="EU266" s="186"/>
      <c r="EV266" s="186"/>
      <c r="EW266" s="186"/>
      <c r="EX266" s="186"/>
      <c r="EY266" s="186"/>
      <c r="EZ266" s="186"/>
      <c r="FA266" s="186"/>
      <c r="FB266" s="186"/>
      <c r="FC266" s="186"/>
      <c r="FD266" s="186"/>
      <c r="FE266" s="186"/>
      <c r="FF266" s="186"/>
      <c r="FG266" s="186"/>
      <c r="FH266" s="186"/>
      <c r="FI266" s="186"/>
      <c r="FJ266" s="186"/>
      <c r="FK266" s="186"/>
      <c r="FL266" s="186"/>
      <c r="FM266" s="186"/>
      <c r="FN266" s="186"/>
      <c r="FO266" s="186"/>
      <c r="FP266" s="186"/>
      <c r="FQ266" s="186"/>
      <c r="FR266" s="186"/>
      <c r="FS266" s="186"/>
      <c r="FT266" s="186"/>
      <c r="FU266" s="186"/>
      <c r="FV266" s="186"/>
      <c r="FW266" s="186"/>
      <c r="FX266" s="186"/>
      <c r="FY266" s="186"/>
      <c r="FZ266" s="186"/>
      <c r="GA266" s="186"/>
      <c r="GB266" s="186"/>
      <c r="GC266" s="186"/>
      <c r="GD266" s="186"/>
      <c r="GE266" s="186"/>
      <c r="GF266" s="186"/>
      <c r="GG266" s="186"/>
      <c r="GH266" s="186"/>
      <c r="GI266" s="186"/>
      <c r="GJ266" s="186"/>
      <c r="GK266" s="186"/>
      <c r="GL266" s="186"/>
      <c r="GM266" s="186"/>
      <c r="GN266" s="186"/>
      <c r="GO266" s="186"/>
      <c r="GP266" s="186"/>
      <c r="GQ266" s="186"/>
      <c r="GR266" s="186"/>
      <c r="GS266" s="186"/>
      <c r="GT266" s="186"/>
      <c r="GU266" s="186"/>
      <c r="GV266" s="186"/>
      <c r="GW266" s="186"/>
      <c r="GX266" s="186"/>
      <c r="GY266" s="186"/>
      <c r="GZ266" s="186"/>
      <c r="HA266" s="186"/>
      <c r="HB266" s="186"/>
      <c r="HC266" s="186"/>
      <c r="HD266" s="186"/>
      <c r="HE266" s="186"/>
      <c r="HF266" s="186"/>
      <c r="HG266" s="186"/>
      <c r="HH266" s="186"/>
      <c r="HI266" s="186"/>
      <c r="HJ266" s="186"/>
      <c r="HK266" s="186"/>
      <c r="HL266" s="186"/>
      <c r="HM266" s="186"/>
      <c r="HN266" s="186"/>
      <c r="HO266" s="186"/>
      <c r="HP266" s="186"/>
      <c r="HQ266" s="186"/>
      <c r="HR266" s="186"/>
      <c r="HS266" s="186"/>
      <c r="HT266" s="186"/>
      <c r="HU266" s="186"/>
      <c r="HV266" s="186"/>
      <c r="HW266" s="186"/>
      <c r="HX266" s="186"/>
      <c r="HY266" s="186"/>
      <c r="HZ266" s="186"/>
      <c r="IA266" s="186"/>
      <c r="IB266" s="186"/>
      <c r="IC266" s="186"/>
      <c r="ID266" s="186"/>
      <c r="IE266" s="186"/>
      <c r="IF266" s="186"/>
      <c r="IG266" s="186"/>
      <c r="IH266" s="186"/>
      <c r="II266" s="186"/>
      <c r="IJ266" s="186"/>
      <c r="IK266" s="186"/>
      <c r="IL266" s="186"/>
      <c r="IM266" s="186"/>
      <c r="IN266" s="186"/>
      <c r="IO266" s="186"/>
      <c r="IP266" s="186"/>
      <c r="IQ266" s="186"/>
      <c r="IR266" s="186"/>
      <c r="IS266" s="186"/>
      <c r="IT266" s="186"/>
      <c r="IU266" s="186"/>
      <c r="IV266" s="186"/>
    </row>
    <row r="267" spans="1:256" hidden="1">
      <c r="A267" s="867"/>
      <c r="B267" s="843"/>
      <c r="C267" s="182" t="s">
        <v>1</v>
      </c>
      <c r="D267" s="183">
        <f>E267+M267</f>
        <v>0</v>
      </c>
      <c r="E267" s="184">
        <f>F267+I267+J267+K267+L267</f>
        <v>0</v>
      </c>
      <c r="F267" s="184">
        <f>G267+H267</f>
        <v>0</v>
      </c>
      <c r="G267" s="184"/>
      <c r="H267" s="184"/>
      <c r="I267" s="184"/>
      <c r="J267" s="184"/>
      <c r="K267" s="184"/>
      <c r="L267" s="184"/>
      <c r="M267" s="184">
        <f>N267+P267</f>
        <v>0</v>
      </c>
      <c r="N267" s="184"/>
      <c r="O267" s="184"/>
      <c r="P267" s="184"/>
      <c r="Q267" s="185"/>
      <c r="R267" s="185"/>
      <c r="S267" s="185"/>
      <c r="T267" s="185"/>
      <c r="U267" s="185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N267" s="186"/>
      <c r="BO267" s="186"/>
      <c r="BP267" s="186"/>
      <c r="BQ267" s="186"/>
      <c r="BR267" s="186"/>
      <c r="BS267" s="186"/>
      <c r="BT267" s="186"/>
      <c r="BU267" s="186"/>
      <c r="BV267" s="186"/>
      <c r="BW267" s="186"/>
      <c r="BX267" s="186"/>
      <c r="BY267" s="186"/>
      <c r="BZ267" s="186"/>
      <c r="CA267" s="186"/>
      <c r="CB267" s="186"/>
      <c r="CC267" s="186"/>
      <c r="CD267" s="186"/>
      <c r="CE267" s="186"/>
      <c r="CF267" s="186"/>
      <c r="CG267" s="186"/>
      <c r="CH267" s="186"/>
      <c r="CI267" s="186"/>
      <c r="CJ267" s="186"/>
      <c r="CK267" s="186"/>
      <c r="CL267" s="186"/>
      <c r="CM267" s="186"/>
      <c r="CN267" s="186"/>
      <c r="CO267" s="186"/>
      <c r="CP267" s="186"/>
      <c r="CQ267" s="186"/>
      <c r="CR267" s="186"/>
      <c r="CS267" s="186"/>
      <c r="CT267" s="186"/>
      <c r="CU267" s="186"/>
      <c r="CV267" s="186"/>
      <c r="CW267" s="186"/>
      <c r="CX267" s="186"/>
      <c r="CY267" s="186"/>
      <c r="CZ267" s="186"/>
      <c r="DA267" s="186"/>
      <c r="DB267" s="186"/>
      <c r="DC267" s="186"/>
      <c r="DD267" s="186"/>
      <c r="DE267" s="186"/>
      <c r="DF267" s="186"/>
      <c r="DG267" s="186"/>
      <c r="DH267" s="186"/>
      <c r="DI267" s="186"/>
      <c r="DJ267" s="186"/>
      <c r="DK267" s="186"/>
      <c r="DL267" s="186"/>
      <c r="DM267" s="186"/>
      <c r="DN267" s="186"/>
      <c r="DO267" s="186"/>
      <c r="DP267" s="186"/>
      <c r="DQ267" s="186"/>
      <c r="DR267" s="186"/>
      <c r="DS267" s="186"/>
      <c r="DT267" s="186"/>
      <c r="DU267" s="186"/>
      <c r="DV267" s="186"/>
      <c r="DW267" s="186"/>
      <c r="DX267" s="186"/>
      <c r="DY267" s="186"/>
      <c r="DZ267" s="186"/>
      <c r="EA267" s="186"/>
      <c r="EB267" s="186"/>
      <c r="EC267" s="186"/>
      <c r="ED267" s="186"/>
      <c r="EE267" s="186"/>
      <c r="EF267" s="186"/>
      <c r="EG267" s="186"/>
      <c r="EH267" s="186"/>
      <c r="EI267" s="186"/>
      <c r="EJ267" s="186"/>
      <c r="EK267" s="186"/>
      <c r="EL267" s="186"/>
      <c r="EM267" s="186"/>
      <c r="EN267" s="186"/>
      <c r="EO267" s="186"/>
      <c r="EP267" s="186"/>
      <c r="EQ267" s="186"/>
      <c r="ER267" s="186"/>
      <c r="ES267" s="186"/>
      <c r="ET267" s="186"/>
      <c r="EU267" s="186"/>
      <c r="EV267" s="186"/>
      <c r="EW267" s="186"/>
      <c r="EX267" s="186"/>
      <c r="EY267" s="186"/>
      <c r="EZ267" s="186"/>
      <c r="FA267" s="186"/>
      <c r="FB267" s="186"/>
      <c r="FC267" s="186"/>
      <c r="FD267" s="186"/>
      <c r="FE267" s="186"/>
      <c r="FF267" s="186"/>
      <c r="FG267" s="186"/>
      <c r="FH267" s="186"/>
      <c r="FI267" s="186"/>
      <c r="FJ267" s="186"/>
      <c r="FK267" s="186"/>
      <c r="FL267" s="186"/>
      <c r="FM267" s="186"/>
      <c r="FN267" s="186"/>
      <c r="FO267" s="186"/>
      <c r="FP267" s="186"/>
      <c r="FQ267" s="186"/>
      <c r="FR267" s="186"/>
      <c r="FS267" s="186"/>
      <c r="FT267" s="186"/>
      <c r="FU267" s="186"/>
      <c r="FV267" s="186"/>
      <c r="FW267" s="186"/>
      <c r="FX267" s="186"/>
      <c r="FY267" s="186"/>
      <c r="FZ267" s="186"/>
      <c r="GA267" s="186"/>
      <c r="GB267" s="186"/>
      <c r="GC267" s="186"/>
      <c r="GD267" s="186"/>
      <c r="GE267" s="186"/>
      <c r="GF267" s="186"/>
      <c r="GG267" s="186"/>
      <c r="GH267" s="186"/>
      <c r="GI267" s="186"/>
      <c r="GJ267" s="186"/>
      <c r="GK267" s="186"/>
      <c r="GL267" s="186"/>
      <c r="GM267" s="186"/>
      <c r="GN267" s="186"/>
      <c r="GO267" s="186"/>
      <c r="GP267" s="186"/>
      <c r="GQ267" s="186"/>
      <c r="GR267" s="186"/>
      <c r="GS267" s="186"/>
      <c r="GT267" s="186"/>
      <c r="GU267" s="186"/>
      <c r="GV267" s="186"/>
      <c r="GW267" s="186"/>
      <c r="GX267" s="186"/>
      <c r="GY267" s="186"/>
      <c r="GZ267" s="186"/>
      <c r="HA267" s="186"/>
      <c r="HB267" s="186"/>
      <c r="HC267" s="186"/>
      <c r="HD267" s="186"/>
      <c r="HE267" s="186"/>
      <c r="HF267" s="186"/>
      <c r="HG267" s="186"/>
      <c r="HH267" s="186"/>
      <c r="HI267" s="186"/>
      <c r="HJ267" s="186"/>
      <c r="HK267" s="186"/>
      <c r="HL267" s="186"/>
      <c r="HM267" s="186"/>
      <c r="HN267" s="186"/>
      <c r="HO267" s="186"/>
      <c r="HP267" s="186"/>
      <c r="HQ267" s="186"/>
      <c r="HR267" s="186"/>
      <c r="HS267" s="186"/>
      <c r="HT267" s="186"/>
      <c r="HU267" s="186"/>
      <c r="HV267" s="186"/>
      <c r="HW267" s="186"/>
      <c r="HX267" s="186"/>
      <c r="HY267" s="186"/>
      <c r="HZ267" s="186"/>
      <c r="IA267" s="186"/>
      <c r="IB267" s="186"/>
      <c r="IC267" s="186"/>
      <c r="ID267" s="186"/>
      <c r="IE267" s="186"/>
      <c r="IF267" s="186"/>
      <c r="IG267" s="186"/>
      <c r="IH267" s="186"/>
      <c r="II267" s="186"/>
      <c r="IJ267" s="186"/>
      <c r="IK267" s="186"/>
      <c r="IL267" s="186"/>
      <c r="IM267" s="186"/>
      <c r="IN267" s="186"/>
      <c r="IO267" s="186"/>
      <c r="IP267" s="186"/>
      <c r="IQ267" s="186"/>
      <c r="IR267" s="186"/>
      <c r="IS267" s="186"/>
      <c r="IT267" s="186"/>
      <c r="IU267" s="186"/>
      <c r="IV267" s="186"/>
    </row>
    <row r="268" spans="1:256" hidden="1">
      <c r="A268" s="868"/>
      <c r="B268" s="844"/>
      <c r="C268" s="182" t="s">
        <v>2</v>
      </c>
      <c r="D268" s="183">
        <f>D266+D267</f>
        <v>15525</v>
      </c>
      <c r="E268" s="184">
        <f t="shared" ref="E268:P268" si="113">E266+E267</f>
        <v>15525</v>
      </c>
      <c r="F268" s="184">
        <f t="shared" si="113"/>
        <v>0</v>
      </c>
      <c r="G268" s="184">
        <f t="shared" si="113"/>
        <v>0</v>
      </c>
      <c r="H268" s="184">
        <f t="shared" si="113"/>
        <v>0</v>
      </c>
      <c r="I268" s="184">
        <f t="shared" si="113"/>
        <v>0</v>
      </c>
      <c r="J268" s="184">
        <f t="shared" si="113"/>
        <v>0</v>
      </c>
      <c r="K268" s="184">
        <f t="shared" si="113"/>
        <v>15525</v>
      </c>
      <c r="L268" s="184">
        <f t="shared" si="113"/>
        <v>0</v>
      </c>
      <c r="M268" s="184">
        <f t="shared" si="113"/>
        <v>0</v>
      </c>
      <c r="N268" s="184">
        <f t="shared" si="113"/>
        <v>0</v>
      </c>
      <c r="O268" s="184">
        <f t="shared" si="113"/>
        <v>0</v>
      </c>
      <c r="P268" s="184">
        <f t="shared" si="113"/>
        <v>0</v>
      </c>
      <c r="Q268" s="185"/>
      <c r="R268" s="185"/>
      <c r="S268" s="185"/>
      <c r="T268" s="185"/>
      <c r="U268" s="185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  <c r="BZ268" s="186"/>
      <c r="CA268" s="186"/>
      <c r="CB268" s="186"/>
      <c r="CC268" s="186"/>
      <c r="CD268" s="186"/>
      <c r="CE268" s="186"/>
      <c r="CF268" s="186"/>
      <c r="CG268" s="186"/>
      <c r="CH268" s="186"/>
      <c r="CI268" s="186"/>
      <c r="CJ268" s="186"/>
      <c r="CK268" s="186"/>
      <c r="CL268" s="186"/>
      <c r="CM268" s="186"/>
      <c r="CN268" s="186"/>
      <c r="CO268" s="186"/>
      <c r="CP268" s="186"/>
      <c r="CQ268" s="186"/>
      <c r="CR268" s="186"/>
      <c r="CS268" s="186"/>
      <c r="CT268" s="186"/>
      <c r="CU268" s="186"/>
      <c r="CV268" s="186"/>
      <c r="CW268" s="186"/>
      <c r="CX268" s="186"/>
      <c r="CY268" s="186"/>
      <c r="CZ268" s="186"/>
      <c r="DA268" s="186"/>
      <c r="DB268" s="186"/>
      <c r="DC268" s="186"/>
      <c r="DD268" s="186"/>
      <c r="DE268" s="186"/>
      <c r="DF268" s="186"/>
      <c r="DG268" s="186"/>
      <c r="DH268" s="186"/>
      <c r="DI268" s="186"/>
      <c r="DJ268" s="186"/>
      <c r="DK268" s="186"/>
      <c r="DL268" s="186"/>
      <c r="DM268" s="186"/>
      <c r="DN268" s="186"/>
      <c r="DO268" s="186"/>
      <c r="DP268" s="186"/>
      <c r="DQ268" s="186"/>
      <c r="DR268" s="186"/>
      <c r="DS268" s="186"/>
      <c r="DT268" s="186"/>
      <c r="DU268" s="186"/>
      <c r="DV268" s="186"/>
      <c r="DW268" s="186"/>
      <c r="DX268" s="186"/>
      <c r="DY268" s="186"/>
      <c r="DZ268" s="186"/>
      <c r="EA268" s="186"/>
      <c r="EB268" s="186"/>
      <c r="EC268" s="186"/>
      <c r="ED268" s="186"/>
      <c r="EE268" s="186"/>
      <c r="EF268" s="186"/>
      <c r="EG268" s="186"/>
      <c r="EH268" s="186"/>
      <c r="EI268" s="186"/>
      <c r="EJ268" s="186"/>
      <c r="EK268" s="186"/>
      <c r="EL268" s="186"/>
      <c r="EM268" s="186"/>
      <c r="EN268" s="186"/>
      <c r="EO268" s="186"/>
      <c r="EP268" s="186"/>
      <c r="EQ268" s="186"/>
      <c r="ER268" s="186"/>
      <c r="ES268" s="186"/>
      <c r="ET268" s="186"/>
      <c r="EU268" s="186"/>
      <c r="EV268" s="186"/>
      <c r="EW268" s="186"/>
      <c r="EX268" s="186"/>
      <c r="EY268" s="186"/>
      <c r="EZ268" s="186"/>
      <c r="FA268" s="186"/>
      <c r="FB268" s="186"/>
      <c r="FC268" s="186"/>
      <c r="FD268" s="186"/>
      <c r="FE268" s="186"/>
      <c r="FF268" s="186"/>
      <c r="FG268" s="186"/>
      <c r="FH268" s="186"/>
      <c r="FI268" s="186"/>
      <c r="FJ268" s="186"/>
      <c r="FK268" s="186"/>
      <c r="FL268" s="186"/>
      <c r="FM268" s="186"/>
      <c r="FN268" s="186"/>
      <c r="FO268" s="186"/>
      <c r="FP268" s="186"/>
      <c r="FQ268" s="186"/>
      <c r="FR268" s="186"/>
      <c r="FS268" s="186"/>
      <c r="FT268" s="186"/>
      <c r="FU268" s="186"/>
      <c r="FV268" s="186"/>
      <c r="FW268" s="186"/>
      <c r="FX268" s="186"/>
      <c r="FY268" s="186"/>
      <c r="FZ268" s="186"/>
      <c r="GA268" s="186"/>
      <c r="GB268" s="186"/>
      <c r="GC268" s="186"/>
      <c r="GD268" s="186"/>
      <c r="GE268" s="186"/>
      <c r="GF268" s="186"/>
      <c r="GG268" s="186"/>
      <c r="GH268" s="186"/>
      <c r="GI268" s="186"/>
      <c r="GJ268" s="186"/>
      <c r="GK268" s="186"/>
      <c r="GL268" s="186"/>
      <c r="GM268" s="186"/>
      <c r="GN268" s="186"/>
      <c r="GO268" s="186"/>
      <c r="GP268" s="186"/>
      <c r="GQ268" s="186"/>
      <c r="GR268" s="186"/>
      <c r="GS268" s="186"/>
      <c r="GT268" s="186"/>
      <c r="GU268" s="186"/>
      <c r="GV268" s="186"/>
      <c r="GW268" s="186"/>
      <c r="GX268" s="186"/>
      <c r="GY268" s="186"/>
      <c r="GZ268" s="186"/>
      <c r="HA268" s="186"/>
      <c r="HB268" s="186"/>
      <c r="HC268" s="186"/>
      <c r="HD268" s="186"/>
      <c r="HE268" s="186"/>
      <c r="HF268" s="186"/>
      <c r="HG268" s="186"/>
      <c r="HH268" s="186"/>
      <c r="HI268" s="186"/>
      <c r="HJ268" s="186"/>
      <c r="HK268" s="186"/>
      <c r="HL268" s="186"/>
      <c r="HM268" s="186"/>
      <c r="HN268" s="186"/>
      <c r="HO268" s="186"/>
      <c r="HP268" s="186"/>
      <c r="HQ268" s="186"/>
      <c r="HR268" s="186"/>
      <c r="HS268" s="186"/>
      <c r="HT268" s="186"/>
      <c r="HU268" s="186"/>
      <c r="HV268" s="186"/>
      <c r="HW268" s="186"/>
      <c r="HX268" s="186"/>
      <c r="HY268" s="186"/>
      <c r="HZ268" s="186"/>
      <c r="IA268" s="186"/>
      <c r="IB268" s="186"/>
      <c r="IC268" s="186"/>
      <c r="ID268" s="186"/>
      <c r="IE268" s="186"/>
      <c r="IF268" s="186"/>
      <c r="IG268" s="186"/>
      <c r="IH268" s="186"/>
      <c r="II268" s="186"/>
      <c r="IJ268" s="186"/>
      <c r="IK268" s="186"/>
      <c r="IL268" s="186"/>
      <c r="IM268" s="186"/>
      <c r="IN268" s="186"/>
      <c r="IO268" s="186"/>
      <c r="IP268" s="186"/>
      <c r="IQ268" s="186"/>
      <c r="IR268" s="186"/>
      <c r="IS268" s="186"/>
      <c r="IT268" s="186"/>
      <c r="IU268" s="186"/>
      <c r="IV268" s="186"/>
    </row>
    <row r="269" spans="1:256" hidden="1">
      <c r="A269" s="866">
        <v>85231</v>
      </c>
      <c r="B269" s="842" t="s">
        <v>253</v>
      </c>
      <c r="C269" s="182" t="s">
        <v>0</v>
      </c>
      <c r="D269" s="183">
        <f>E269+M269</f>
        <v>3000000</v>
      </c>
      <c r="E269" s="184">
        <f>F269+I269+J269+K269+L269</f>
        <v>3000000</v>
      </c>
      <c r="F269" s="184">
        <f>G269+H269</f>
        <v>2200000</v>
      </c>
      <c r="G269" s="184">
        <v>0</v>
      </c>
      <c r="H269" s="184">
        <v>2200000</v>
      </c>
      <c r="I269" s="184">
        <v>800000</v>
      </c>
      <c r="J269" s="184">
        <v>0</v>
      </c>
      <c r="K269" s="184">
        <v>0</v>
      </c>
      <c r="L269" s="184">
        <v>0</v>
      </c>
      <c r="M269" s="184">
        <f t="shared" si="109"/>
        <v>0</v>
      </c>
      <c r="N269" s="184">
        <v>0</v>
      </c>
      <c r="O269" s="184">
        <v>0</v>
      </c>
      <c r="P269" s="184">
        <v>0</v>
      </c>
      <c r="Q269" s="185"/>
      <c r="R269" s="185"/>
      <c r="S269" s="185"/>
      <c r="T269" s="185"/>
      <c r="U269" s="185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  <c r="BN269" s="186"/>
      <c r="BO269" s="186"/>
      <c r="BP269" s="186"/>
      <c r="BQ269" s="186"/>
      <c r="BR269" s="186"/>
      <c r="BS269" s="186"/>
      <c r="BT269" s="186"/>
      <c r="BU269" s="186"/>
      <c r="BV269" s="186"/>
      <c r="BW269" s="186"/>
      <c r="BX269" s="186"/>
      <c r="BY269" s="186"/>
      <c r="BZ269" s="186"/>
      <c r="CA269" s="186"/>
      <c r="CB269" s="186"/>
      <c r="CC269" s="186"/>
      <c r="CD269" s="186"/>
      <c r="CE269" s="186"/>
      <c r="CF269" s="186"/>
      <c r="CG269" s="186"/>
      <c r="CH269" s="186"/>
      <c r="CI269" s="186"/>
      <c r="CJ269" s="186"/>
      <c r="CK269" s="186"/>
      <c r="CL269" s="186"/>
      <c r="CM269" s="186"/>
      <c r="CN269" s="186"/>
      <c r="CO269" s="186"/>
      <c r="CP269" s="186"/>
      <c r="CQ269" s="186"/>
      <c r="CR269" s="186"/>
      <c r="CS269" s="186"/>
      <c r="CT269" s="186"/>
      <c r="CU269" s="186"/>
      <c r="CV269" s="186"/>
      <c r="CW269" s="186"/>
      <c r="CX269" s="186"/>
      <c r="CY269" s="186"/>
      <c r="CZ269" s="186"/>
      <c r="DA269" s="186"/>
      <c r="DB269" s="186"/>
      <c r="DC269" s="186"/>
      <c r="DD269" s="186"/>
      <c r="DE269" s="186"/>
      <c r="DF269" s="186"/>
      <c r="DG269" s="186"/>
      <c r="DH269" s="186"/>
      <c r="DI269" s="186"/>
      <c r="DJ269" s="186"/>
      <c r="DK269" s="186"/>
      <c r="DL269" s="186"/>
      <c r="DM269" s="186"/>
      <c r="DN269" s="186"/>
      <c r="DO269" s="186"/>
      <c r="DP269" s="186"/>
      <c r="DQ269" s="186"/>
      <c r="DR269" s="186"/>
      <c r="DS269" s="186"/>
      <c r="DT269" s="186"/>
      <c r="DU269" s="186"/>
      <c r="DV269" s="186"/>
      <c r="DW269" s="186"/>
      <c r="DX269" s="186"/>
      <c r="DY269" s="186"/>
      <c r="DZ269" s="186"/>
      <c r="EA269" s="186"/>
      <c r="EB269" s="186"/>
      <c r="EC269" s="186"/>
      <c r="ED269" s="186"/>
      <c r="EE269" s="186"/>
      <c r="EF269" s="186"/>
      <c r="EG269" s="186"/>
      <c r="EH269" s="186"/>
      <c r="EI269" s="186"/>
      <c r="EJ269" s="186"/>
      <c r="EK269" s="186"/>
      <c r="EL269" s="186"/>
      <c r="EM269" s="186"/>
      <c r="EN269" s="186"/>
      <c r="EO269" s="186"/>
      <c r="EP269" s="186"/>
      <c r="EQ269" s="186"/>
      <c r="ER269" s="186"/>
      <c r="ES269" s="186"/>
      <c r="ET269" s="186"/>
      <c r="EU269" s="186"/>
      <c r="EV269" s="186"/>
      <c r="EW269" s="186"/>
      <c r="EX269" s="186"/>
      <c r="EY269" s="186"/>
      <c r="EZ269" s="186"/>
      <c r="FA269" s="186"/>
      <c r="FB269" s="186"/>
      <c r="FC269" s="186"/>
      <c r="FD269" s="186"/>
      <c r="FE269" s="186"/>
      <c r="FF269" s="186"/>
      <c r="FG269" s="186"/>
      <c r="FH269" s="186"/>
      <c r="FI269" s="186"/>
      <c r="FJ269" s="186"/>
      <c r="FK269" s="186"/>
      <c r="FL269" s="186"/>
      <c r="FM269" s="186"/>
      <c r="FN269" s="186"/>
      <c r="FO269" s="186"/>
      <c r="FP269" s="186"/>
      <c r="FQ269" s="186"/>
      <c r="FR269" s="186"/>
      <c r="FS269" s="186"/>
      <c r="FT269" s="186"/>
      <c r="FU269" s="186"/>
      <c r="FV269" s="186"/>
      <c r="FW269" s="186"/>
      <c r="FX269" s="186"/>
      <c r="FY269" s="186"/>
      <c r="FZ269" s="186"/>
      <c r="GA269" s="186"/>
      <c r="GB269" s="186"/>
      <c r="GC269" s="186"/>
      <c r="GD269" s="186"/>
      <c r="GE269" s="186"/>
      <c r="GF269" s="186"/>
      <c r="GG269" s="186"/>
      <c r="GH269" s="186"/>
      <c r="GI269" s="186"/>
      <c r="GJ269" s="186"/>
      <c r="GK269" s="186"/>
      <c r="GL269" s="186"/>
      <c r="GM269" s="186"/>
      <c r="GN269" s="186"/>
      <c r="GO269" s="186"/>
      <c r="GP269" s="186"/>
      <c r="GQ269" s="186"/>
      <c r="GR269" s="186"/>
      <c r="GS269" s="186"/>
      <c r="GT269" s="186"/>
      <c r="GU269" s="186"/>
      <c r="GV269" s="186"/>
      <c r="GW269" s="186"/>
      <c r="GX269" s="186"/>
      <c r="GY269" s="186"/>
      <c r="GZ269" s="186"/>
      <c r="HA269" s="186"/>
      <c r="HB269" s="186"/>
      <c r="HC269" s="186"/>
      <c r="HD269" s="186"/>
      <c r="HE269" s="186"/>
      <c r="HF269" s="186"/>
      <c r="HG269" s="186"/>
      <c r="HH269" s="186"/>
      <c r="HI269" s="186"/>
      <c r="HJ269" s="186"/>
      <c r="HK269" s="186"/>
      <c r="HL269" s="186"/>
      <c r="HM269" s="186"/>
      <c r="HN269" s="186"/>
      <c r="HO269" s="186"/>
      <c r="HP269" s="186"/>
      <c r="HQ269" s="186"/>
      <c r="HR269" s="186"/>
      <c r="HS269" s="186"/>
      <c r="HT269" s="186"/>
      <c r="HU269" s="186"/>
      <c r="HV269" s="186"/>
      <c r="HW269" s="186"/>
      <c r="HX269" s="186"/>
      <c r="HY269" s="186"/>
      <c r="HZ269" s="186"/>
      <c r="IA269" s="186"/>
      <c r="IB269" s="186"/>
      <c r="IC269" s="186"/>
      <c r="ID269" s="186"/>
      <c r="IE269" s="186"/>
      <c r="IF269" s="186"/>
      <c r="IG269" s="186"/>
      <c r="IH269" s="186"/>
      <c r="II269" s="186"/>
      <c r="IJ269" s="186"/>
      <c r="IK269" s="186"/>
      <c r="IL269" s="186"/>
      <c r="IM269" s="186"/>
      <c r="IN269" s="186"/>
      <c r="IO269" s="186"/>
      <c r="IP269" s="186"/>
      <c r="IQ269" s="186"/>
      <c r="IR269" s="186"/>
      <c r="IS269" s="186"/>
      <c r="IT269" s="186"/>
      <c r="IU269" s="186"/>
      <c r="IV269" s="186"/>
    </row>
    <row r="270" spans="1:256" hidden="1">
      <c r="A270" s="867"/>
      <c r="B270" s="843"/>
      <c r="C270" s="182" t="s">
        <v>1</v>
      </c>
      <c r="D270" s="183">
        <f>E270+M270</f>
        <v>0</v>
      </c>
      <c r="E270" s="184">
        <f>F270+I270+J270+K270+L270</f>
        <v>0</v>
      </c>
      <c r="F270" s="184">
        <f>G270+H270</f>
        <v>0</v>
      </c>
      <c r="G270" s="184"/>
      <c r="H270" s="184"/>
      <c r="I270" s="184"/>
      <c r="J270" s="184"/>
      <c r="K270" s="184"/>
      <c r="L270" s="184"/>
      <c r="M270" s="184">
        <f t="shared" si="109"/>
        <v>0</v>
      </c>
      <c r="N270" s="184"/>
      <c r="O270" s="184"/>
      <c r="P270" s="184"/>
      <c r="Q270" s="185"/>
      <c r="R270" s="185"/>
      <c r="S270" s="185"/>
      <c r="T270" s="185"/>
      <c r="U270" s="185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N270" s="186"/>
      <c r="BO270" s="186"/>
      <c r="BP270" s="186"/>
      <c r="BQ270" s="186"/>
      <c r="BR270" s="186"/>
      <c r="BS270" s="186"/>
      <c r="BT270" s="186"/>
      <c r="BU270" s="186"/>
      <c r="BV270" s="186"/>
      <c r="BW270" s="186"/>
      <c r="BX270" s="186"/>
      <c r="BY270" s="186"/>
      <c r="BZ270" s="186"/>
      <c r="CA270" s="186"/>
      <c r="CB270" s="186"/>
      <c r="CC270" s="186"/>
      <c r="CD270" s="186"/>
      <c r="CE270" s="186"/>
      <c r="CF270" s="186"/>
      <c r="CG270" s="186"/>
      <c r="CH270" s="186"/>
      <c r="CI270" s="186"/>
      <c r="CJ270" s="186"/>
      <c r="CK270" s="186"/>
      <c r="CL270" s="186"/>
      <c r="CM270" s="186"/>
      <c r="CN270" s="186"/>
      <c r="CO270" s="186"/>
      <c r="CP270" s="186"/>
      <c r="CQ270" s="186"/>
      <c r="CR270" s="186"/>
      <c r="CS270" s="186"/>
      <c r="CT270" s="186"/>
      <c r="CU270" s="186"/>
      <c r="CV270" s="186"/>
      <c r="CW270" s="186"/>
      <c r="CX270" s="186"/>
      <c r="CY270" s="186"/>
      <c r="CZ270" s="186"/>
      <c r="DA270" s="186"/>
      <c r="DB270" s="186"/>
      <c r="DC270" s="186"/>
      <c r="DD270" s="186"/>
      <c r="DE270" s="186"/>
      <c r="DF270" s="186"/>
      <c r="DG270" s="186"/>
      <c r="DH270" s="186"/>
      <c r="DI270" s="186"/>
      <c r="DJ270" s="186"/>
      <c r="DK270" s="186"/>
      <c r="DL270" s="186"/>
      <c r="DM270" s="186"/>
      <c r="DN270" s="186"/>
      <c r="DO270" s="186"/>
      <c r="DP270" s="186"/>
      <c r="DQ270" s="186"/>
      <c r="DR270" s="186"/>
      <c r="DS270" s="186"/>
      <c r="DT270" s="186"/>
      <c r="DU270" s="186"/>
      <c r="DV270" s="186"/>
      <c r="DW270" s="186"/>
      <c r="DX270" s="186"/>
      <c r="DY270" s="186"/>
      <c r="DZ270" s="186"/>
      <c r="EA270" s="186"/>
      <c r="EB270" s="186"/>
      <c r="EC270" s="186"/>
      <c r="ED270" s="186"/>
      <c r="EE270" s="186"/>
      <c r="EF270" s="186"/>
      <c r="EG270" s="186"/>
      <c r="EH270" s="186"/>
      <c r="EI270" s="186"/>
      <c r="EJ270" s="186"/>
      <c r="EK270" s="186"/>
      <c r="EL270" s="186"/>
      <c r="EM270" s="186"/>
      <c r="EN270" s="186"/>
      <c r="EO270" s="186"/>
      <c r="EP270" s="186"/>
      <c r="EQ270" s="186"/>
      <c r="ER270" s="186"/>
      <c r="ES270" s="186"/>
      <c r="ET270" s="186"/>
      <c r="EU270" s="186"/>
      <c r="EV270" s="186"/>
      <c r="EW270" s="186"/>
      <c r="EX270" s="186"/>
      <c r="EY270" s="186"/>
      <c r="EZ270" s="186"/>
      <c r="FA270" s="186"/>
      <c r="FB270" s="186"/>
      <c r="FC270" s="186"/>
      <c r="FD270" s="186"/>
      <c r="FE270" s="186"/>
      <c r="FF270" s="186"/>
      <c r="FG270" s="186"/>
      <c r="FH270" s="186"/>
      <c r="FI270" s="186"/>
      <c r="FJ270" s="186"/>
      <c r="FK270" s="186"/>
      <c r="FL270" s="186"/>
      <c r="FM270" s="186"/>
      <c r="FN270" s="186"/>
      <c r="FO270" s="186"/>
      <c r="FP270" s="186"/>
      <c r="FQ270" s="186"/>
      <c r="FR270" s="186"/>
      <c r="FS270" s="186"/>
      <c r="FT270" s="186"/>
      <c r="FU270" s="186"/>
      <c r="FV270" s="186"/>
      <c r="FW270" s="186"/>
      <c r="FX270" s="186"/>
      <c r="FY270" s="186"/>
      <c r="FZ270" s="186"/>
      <c r="GA270" s="186"/>
      <c r="GB270" s="186"/>
      <c r="GC270" s="186"/>
      <c r="GD270" s="186"/>
      <c r="GE270" s="186"/>
      <c r="GF270" s="186"/>
      <c r="GG270" s="186"/>
      <c r="GH270" s="186"/>
      <c r="GI270" s="186"/>
      <c r="GJ270" s="186"/>
      <c r="GK270" s="186"/>
      <c r="GL270" s="186"/>
      <c r="GM270" s="186"/>
      <c r="GN270" s="186"/>
      <c r="GO270" s="186"/>
      <c r="GP270" s="186"/>
      <c r="GQ270" s="186"/>
      <c r="GR270" s="186"/>
      <c r="GS270" s="186"/>
      <c r="GT270" s="186"/>
      <c r="GU270" s="186"/>
      <c r="GV270" s="186"/>
      <c r="GW270" s="186"/>
      <c r="GX270" s="186"/>
      <c r="GY270" s="186"/>
      <c r="GZ270" s="186"/>
      <c r="HA270" s="186"/>
      <c r="HB270" s="186"/>
      <c r="HC270" s="186"/>
      <c r="HD270" s="186"/>
      <c r="HE270" s="186"/>
      <c r="HF270" s="186"/>
      <c r="HG270" s="186"/>
      <c r="HH270" s="186"/>
      <c r="HI270" s="186"/>
      <c r="HJ270" s="186"/>
      <c r="HK270" s="186"/>
      <c r="HL270" s="186"/>
      <c r="HM270" s="186"/>
      <c r="HN270" s="186"/>
      <c r="HO270" s="186"/>
      <c r="HP270" s="186"/>
      <c r="HQ270" s="186"/>
      <c r="HR270" s="186"/>
      <c r="HS270" s="186"/>
      <c r="HT270" s="186"/>
      <c r="HU270" s="186"/>
      <c r="HV270" s="186"/>
      <c r="HW270" s="186"/>
      <c r="HX270" s="186"/>
      <c r="HY270" s="186"/>
      <c r="HZ270" s="186"/>
      <c r="IA270" s="186"/>
      <c r="IB270" s="186"/>
      <c r="IC270" s="186"/>
      <c r="ID270" s="186"/>
      <c r="IE270" s="186"/>
      <c r="IF270" s="186"/>
      <c r="IG270" s="186"/>
      <c r="IH270" s="186"/>
      <c r="II270" s="186"/>
      <c r="IJ270" s="186"/>
      <c r="IK270" s="186"/>
      <c r="IL270" s="186"/>
      <c r="IM270" s="186"/>
      <c r="IN270" s="186"/>
      <c r="IO270" s="186"/>
      <c r="IP270" s="186"/>
      <c r="IQ270" s="186"/>
      <c r="IR270" s="186"/>
      <c r="IS270" s="186"/>
      <c r="IT270" s="186"/>
      <c r="IU270" s="186"/>
      <c r="IV270" s="186"/>
    </row>
    <row r="271" spans="1:256" hidden="1">
      <c r="A271" s="868"/>
      <c r="B271" s="844"/>
      <c r="C271" s="182" t="s">
        <v>2</v>
      </c>
      <c r="D271" s="183">
        <f>D269+D270</f>
        <v>3000000</v>
      </c>
      <c r="E271" s="184">
        <f t="shared" ref="E271:P271" si="114">E269+E270</f>
        <v>3000000</v>
      </c>
      <c r="F271" s="184">
        <f t="shared" si="114"/>
        <v>2200000</v>
      </c>
      <c r="G271" s="184">
        <f t="shared" si="114"/>
        <v>0</v>
      </c>
      <c r="H271" s="184">
        <f t="shared" si="114"/>
        <v>2200000</v>
      </c>
      <c r="I271" s="184">
        <f t="shared" si="114"/>
        <v>800000</v>
      </c>
      <c r="J271" s="184">
        <f t="shared" si="114"/>
        <v>0</v>
      </c>
      <c r="K271" s="184">
        <f t="shared" si="114"/>
        <v>0</v>
      </c>
      <c r="L271" s="184">
        <f t="shared" si="114"/>
        <v>0</v>
      </c>
      <c r="M271" s="184">
        <f t="shared" si="114"/>
        <v>0</v>
      </c>
      <c r="N271" s="184">
        <f t="shared" si="114"/>
        <v>0</v>
      </c>
      <c r="O271" s="184">
        <f t="shared" si="114"/>
        <v>0</v>
      </c>
      <c r="P271" s="184">
        <f t="shared" si="114"/>
        <v>0</v>
      </c>
      <c r="Q271" s="185"/>
      <c r="R271" s="185"/>
      <c r="S271" s="185"/>
      <c r="T271" s="185"/>
      <c r="U271" s="185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  <c r="BH271" s="186"/>
      <c r="BI271" s="186"/>
      <c r="BJ271" s="186"/>
      <c r="BK271" s="186"/>
      <c r="BL271" s="186"/>
      <c r="BM271" s="186"/>
      <c r="BN271" s="186"/>
      <c r="BO271" s="186"/>
      <c r="BP271" s="186"/>
      <c r="BQ271" s="186"/>
      <c r="BR271" s="186"/>
      <c r="BS271" s="186"/>
      <c r="BT271" s="186"/>
      <c r="BU271" s="186"/>
      <c r="BV271" s="186"/>
      <c r="BW271" s="186"/>
      <c r="BX271" s="186"/>
      <c r="BY271" s="186"/>
      <c r="BZ271" s="186"/>
      <c r="CA271" s="186"/>
      <c r="CB271" s="186"/>
      <c r="CC271" s="186"/>
      <c r="CD271" s="186"/>
      <c r="CE271" s="186"/>
      <c r="CF271" s="186"/>
      <c r="CG271" s="186"/>
      <c r="CH271" s="186"/>
      <c r="CI271" s="186"/>
      <c r="CJ271" s="186"/>
      <c r="CK271" s="186"/>
      <c r="CL271" s="186"/>
      <c r="CM271" s="186"/>
      <c r="CN271" s="186"/>
      <c r="CO271" s="186"/>
      <c r="CP271" s="186"/>
      <c r="CQ271" s="186"/>
      <c r="CR271" s="186"/>
      <c r="CS271" s="186"/>
      <c r="CT271" s="186"/>
      <c r="CU271" s="186"/>
      <c r="CV271" s="186"/>
      <c r="CW271" s="186"/>
      <c r="CX271" s="186"/>
      <c r="CY271" s="186"/>
      <c r="CZ271" s="186"/>
      <c r="DA271" s="186"/>
      <c r="DB271" s="186"/>
      <c r="DC271" s="186"/>
      <c r="DD271" s="186"/>
      <c r="DE271" s="186"/>
      <c r="DF271" s="186"/>
      <c r="DG271" s="186"/>
      <c r="DH271" s="186"/>
      <c r="DI271" s="186"/>
      <c r="DJ271" s="186"/>
      <c r="DK271" s="186"/>
      <c r="DL271" s="186"/>
      <c r="DM271" s="186"/>
      <c r="DN271" s="186"/>
      <c r="DO271" s="186"/>
      <c r="DP271" s="186"/>
      <c r="DQ271" s="186"/>
      <c r="DR271" s="186"/>
      <c r="DS271" s="186"/>
      <c r="DT271" s="186"/>
      <c r="DU271" s="186"/>
      <c r="DV271" s="186"/>
      <c r="DW271" s="186"/>
      <c r="DX271" s="186"/>
      <c r="DY271" s="186"/>
      <c r="DZ271" s="186"/>
      <c r="EA271" s="186"/>
      <c r="EB271" s="186"/>
      <c r="EC271" s="186"/>
      <c r="ED271" s="186"/>
      <c r="EE271" s="186"/>
      <c r="EF271" s="186"/>
      <c r="EG271" s="186"/>
      <c r="EH271" s="186"/>
      <c r="EI271" s="186"/>
      <c r="EJ271" s="186"/>
      <c r="EK271" s="186"/>
      <c r="EL271" s="186"/>
      <c r="EM271" s="186"/>
      <c r="EN271" s="186"/>
      <c r="EO271" s="186"/>
      <c r="EP271" s="186"/>
      <c r="EQ271" s="186"/>
      <c r="ER271" s="186"/>
      <c r="ES271" s="186"/>
      <c r="ET271" s="186"/>
      <c r="EU271" s="186"/>
      <c r="EV271" s="186"/>
      <c r="EW271" s="186"/>
      <c r="EX271" s="186"/>
      <c r="EY271" s="186"/>
      <c r="EZ271" s="186"/>
      <c r="FA271" s="186"/>
      <c r="FB271" s="186"/>
      <c r="FC271" s="186"/>
      <c r="FD271" s="186"/>
      <c r="FE271" s="186"/>
      <c r="FF271" s="186"/>
      <c r="FG271" s="186"/>
      <c r="FH271" s="186"/>
      <c r="FI271" s="186"/>
      <c r="FJ271" s="186"/>
      <c r="FK271" s="186"/>
      <c r="FL271" s="186"/>
      <c r="FM271" s="186"/>
      <c r="FN271" s="186"/>
      <c r="FO271" s="186"/>
      <c r="FP271" s="186"/>
      <c r="FQ271" s="186"/>
      <c r="FR271" s="186"/>
      <c r="FS271" s="186"/>
      <c r="FT271" s="186"/>
      <c r="FU271" s="186"/>
      <c r="FV271" s="186"/>
      <c r="FW271" s="186"/>
      <c r="FX271" s="186"/>
      <c r="FY271" s="186"/>
      <c r="FZ271" s="186"/>
      <c r="GA271" s="186"/>
      <c r="GB271" s="186"/>
      <c r="GC271" s="186"/>
      <c r="GD271" s="186"/>
      <c r="GE271" s="186"/>
      <c r="GF271" s="186"/>
      <c r="GG271" s="186"/>
      <c r="GH271" s="186"/>
      <c r="GI271" s="186"/>
      <c r="GJ271" s="186"/>
      <c r="GK271" s="186"/>
      <c r="GL271" s="186"/>
      <c r="GM271" s="186"/>
      <c r="GN271" s="186"/>
      <c r="GO271" s="186"/>
      <c r="GP271" s="186"/>
      <c r="GQ271" s="186"/>
      <c r="GR271" s="186"/>
      <c r="GS271" s="186"/>
      <c r="GT271" s="186"/>
      <c r="GU271" s="186"/>
      <c r="GV271" s="186"/>
      <c r="GW271" s="186"/>
      <c r="GX271" s="186"/>
      <c r="GY271" s="186"/>
      <c r="GZ271" s="186"/>
      <c r="HA271" s="186"/>
      <c r="HB271" s="186"/>
      <c r="HC271" s="186"/>
      <c r="HD271" s="186"/>
      <c r="HE271" s="186"/>
      <c r="HF271" s="186"/>
      <c r="HG271" s="186"/>
      <c r="HH271" s="186"/>
      <c r="HI271" s="186"/>
      <c r="HJ271" s="186"/>
      <c r="HK271" s="186"/>
      <c r="HL271" s="186"/>
      <c r="HM271" s="186"/>
      <c r="HN271" s="186"/>
      <c r="HO271" s="186"/>
      <c r="HP271" s="186"/>
      <c r="HQ271" s="186"/>
      <c r="HR271" s="186"/>
      <c r="HS271" s="186"/>
      <c r="HT271" s="186"/>
      <c r="HU271" s="186"/>
      <c r="HV271" s="186"/>
      <c r="HW271" s="186"/>
      <c r="HX271" s="186"/>
      <c r="HY271" s="186"/>
      <c r="HZ271" s="186"/>
      <c r="IA271" s="186"/>
      <c r="IB271" s="186"/>
      <c r="IC271" s="186"/>
      <c r="ID271" s="186"/>
      <c r="IE271" s="186"/>
      <c r="IF271" s="186"/>
      <c r="IG271" s="186"/>
      <c r="IH271" s="186"/>
      <c r="II271" s="186"/>
      <c r="IJ271" s="186"/>
      <c r="IK271" s="186"/>
      <c r="IL271" s="186"/>
      <c r="IM271" s="186"/>
      <c r="IN271" s="186"/>
      <c r="IO271" s="186"/>
      <c r="IP271" s="186"/>
      <c r="IQ271" s="186"/>
      <c r="IR271" s="186"/>
      <c r="IS271" s="186"/>
      <c r="IT271" s="186"/>
      <c r="IU271" s="186"/>
      <c r="IV271" s="186"/>
    </row>
    <row r="272" spans="1:256">
      <c r="A272" s="866">
        <v>85295</v>
      </c>
      <c r="B272" s="842" t="s">
        <v>95</v>
      </c>
      <c r="C272" s="182" t="s">
        <v>0</v>
      </c>
      <c r="D272" s="183">
        <f>E272+M272</f>
        <v>22273332</v>
      </c>
      <c r="E272" s="184">
        <f>F272+I272+J272+K272+L272</f>
        <v>20812332</v>
      </c>
      <c r="F272" s="184">
        <f>G272+H272</f>
        <v>25000</v>
      </c>
      <c r="G272" s="184">
        <v>0</v>
      </c>
      <c r="H272" s="184">
        <v>25000</v>
      </c>
      <c r="I272" s="184">
        <v>0</v>
      </c>
      <c r="J272" s="184">
        <v>45000</v>
      </c>
      <c r="K272" s="184">
        <v>20742332</v>
      </c>
      <c r="L272" s="184">
        <v>0</v>
      </c>
      <c r="M272" s="184">
        <f t="shared" si="109"/>
        <v>1461000</v>
      </c>
      <c r="N272" s="184">
        <v>1461000</v>
      </c>
      <c r="O272" s="184">
        <v>1461000</v>
      </c>
      <c r="P272" s="184">
        <v>0</v>
      </c>
      <c r="Q272" s="185"/>
      <c r="R272" s="185"/>
      <c r="S272" s="185"/>
      <c r="T272" s="185"/>
      <c r="U272" s="185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86"/>
      <c r="BH272" s="186"/>
      <c r="BI272" s="186"/>
      <c r="BJ272" s="186"/>
      <c r="BK272" s="186"/>
      <c r="BL272" s="186"/>
      <c r="BM272" s="186"/>
      <c r="BN272" s="186"/>
      <c r="BO272" s="186"/>
      <c r="BP272" s="186"/>
      <c r="BQ272" s="186"/>
      <c r="BR272" s="186"/>
      <c r="BS272" s="186"/>
      <c r="BT272" s="186"/>
      <c r="BU272" s="186"/>
      <c r="BV272" s="186"/>
      <c r="BW272" s="186"/>
      <c r="BX272" s="186"/>
      <c r="BY272" s="186"/>
      <c r="BZ272" s="186"/>
      <c r="CA272" s="186"/>
      <c r="CB272" s="186"/>
      <c r="CC272" s="186"/>
      <c r="CD272" s="186"/>
      <c r="CE272" s="186"/>
      <c r="CF272" s="186"/>
      <c r="CG272" s="186"/>
      <c r="CH272" s="186"/>
      <c r="CI272" s="186"/>
      <c r="CJ272" s="186"/>
      <c r="CK272" s="186"/>
      <c r="CL272" s="186"/>
      <c r="CM272" s="186"/>
      <c r="CN272" s="186"/>
      <c r="CO272" s="186"/>
      <c r="CP272" s="186"/>
      <c r="CQ272" s="186"/>
      <c r="CR272" s="186"/>
      <c r="CS272" s="186"/>
      <c r="CT272" s="186"/>
      <c r="CU272" s="186"/>
      <c r="CV272" s="186"/>
      <c r="CW272" s="186"/>
      <c r="CX272" s="186"/>
      <c r="CY272" s="186"/>
      <c r="CZ272" s="186"/>
      <c r="DA272" s="186"/>
      <c r="DB272" s="186"/>
      <c r="DC272" s="186"/>
      <c r="DD272" s="186"/>
      <c r="DE272" s="186"/>
      <c r="DF272" s="186"/>
      <c r="DG272" s="186"/>
      <c r="DH272" s="186"/>
      <c r="DI272" s="186"/>
      <c r="DJ272" s="186"/>
      <c r="DK272" s="186"/>
      <c r="DL272" s="186"/>
      <c r="DM272" s="186"/>
      <c r="DN272" s="186"/>
      <c r="DO272" s="186"/>
      <c r="DP272" s="186"/>
      <c r="DQ272" s="186"/>
      <c r="DR272" s="186"/>
      <c r="DS272" s="186"/>
      <c r="DT272" s="186"/>
      <c r="DU272" s="186"/>
      <c r="DV272" s="186"/>
      <c r="DW272" s="186"/>
      <c r="DX272" s="186"/>
      <c r="DY272" s="186"/>
      <c r="DZ272" s="186"/>
      <c r="EA272" s="186"/>
      <c r="EB272" s="186"/>
      <c r="EC272" s="186"/>
      <c r="ED272" s="186"/>
      <c r="EE272" s="186"/>
      <c r="EF272" s="186"/>
      <c r="EG272" s="186"/>
      <c r="EH272" s="186"/>
      <c r="EI272" s="186"/>
      <c r="EJ272" s="186"/>
      <c r="EK272" s="186"/>
      <c r="EL272" s="186"/>
      <c r="EM272" s="186"/>
      <c r="EN272" s="186"/>
      <c r="EO272" s="186"/>
      <c r="EP272" s="186"/>
      <c r="EQ272" s="186"/>
      <c r="ER272" s="186"/>
      <c r="ES272" s="186"/>
      <c r="ET272" s="186"/>
      <c r="EU272" s="186"/>
      <c r="EV272" s="186"/>
      <c r="EW272" s="186"/>
      <c r="EX272" s="186"/>
      <c r="EY272" s="186"/>
      <c r="EZ272" s="186"/>
      <c r="FA272" s="186"/>
      <c r="FB272" s="186"/>
      <c r="FC272" s="186"/>
      <c r="FD272" s="186"/>
      <c r="FE272" s="186"/>
      <c r="FF272" s="186"/>
      <c r="FG272" s="186"/>
      <c r="FH272" s="186"/>
      <c r="FI272" s="186"/>
      <c r="FJ272" s="186"/>
      <c r="FK272" s="186"/>
      <c r="FL272" s="186"/>
      <c r="FM272" s="186"/>
      <c r="FN272" s="186"/>
      <c r="FO272" s="186"/>
      <c r="FP272" s="186"/>
      <c r="FQ272" s="186"/>
      <c r="FR272" s="186"/>
      <c r="FS272" s="186"/>
      <c r="FT272" s="186"/>
      <c r="FU272" s="186"/>
      <c r="FV272" s="186"/>
      <c r="FW272" s="186"/>
      <c r="FX272" s="186"/>
      <c r="FY272" s="186"/>
      <c r="FZ272" s="186"/>
      <c r="GA272" s="186"/>
      <c r="GB272" s="186"/>
      <c r="GC272" s="186"/>
      <c r="GD272" s="186"/>
      <c r="GE272" s="186"/>
      <c r="GF272" s="186"/>
      <c r="GG272" s="186"/>
      <c r="GH272" s="186"/>
      <c r="GI272" s="186"/>
      <c r="GJ272" s="186"/>
      <c r="GK272" s="186"/>
      <c r="GL272" s="186"/>
      <c r="GM272" s="186"/>
      <c r="GN272" s="186"/>
      <c r="GO272" s="186"/>
      <c r="GP272" s="186"/>
      <c r="GQ272" s="186"/>
      <c r="GR272" s="186"/>
      <c r="GS272" s="186"/>
      <c r="GT272" s="186"/>
      <c r="GU272" s="186"/>
      <c r="GV272" s="186"/>
      <c r="GW272" s="186"/>
      <c r="GX272" s="186"/>
      <c r="GY272" s="186"/>
      <c r="GZ272" s="186"/>
      <c r="HA272" s="186"/>
      <c r="HB272" s="186"/>
      <c r="HC272" s="186"/>
      <c r="HD272" s="186"/>
      <c r="HE272" s="186"/>
      <c r="HF272" s="186"/>
      <c r="HG272" s="186"/>
      <c r="HH272" s="186"/>
      <c r="HI272" s="186"/>
      <c r="HJ272" s="186"/>
      <c r="HK272" s="186"/>
      <c r="HL272" s="186"/>
      <c r="HM272" s="186"/>
      <c r="HN272" s="186"/>
      <c r="HO272" s="186"/>
      <c r="HP272" s="186"/>
      <c r="HQ272" s="186"/>
      <c r="HR272" s="186"/>
      <c r="HS272" s="186"/>
      <c r="HT272" s="186"/>
      <c r="HU272" s="186"/>
      <c r="HV272" s="186"/>
      <c r="HW272" s="186"/>
      <c r="HX272" s="186"/>
      <c r="HY272" s="186"/>
      <c r="HZ272" s="186"/>
      <c r="IA272" s="186"/>
      <c r="IB272" s="186"/>
      <c r="IC272" s="186"/>
      <c r="ID272" s="186"/>
      <c r="IE272" s="186"/>
      <c r="IF272" s="186"/>
      <c r="IG272" s="186"/>
      <c r="IH272" s="186"/>
      <c r="II272" s="186"/>
      <c r="IJ272" s="186"/>
      <c r="IK272" s="186"/>
      <c r="IL272" s="186"/>
      <c r="IM272" s="186"/>
      <c r="IN272" s="186"/>
      <c r="IO272" s="186"/>
      <c r="IP272" s="186"/>
      <c r="IQ272" s="186"/>
      <c r="IR272" s="186"/>
      <c r="IS272" s="186"/>
      <c r="IT272" s="186"/>
      <c r="IU272" s="186"/>
      <c r="IV272" s="186"/>
    </row>
    <row r="273" spans="1:256">
      <c r="A273" s="867"/>
      <c r="B273" s="843"/>
      <c r="C273" s="182" t="s">
        <v>1</v>
      </c>
      <c r="D273" s="183">
        <f>E273+M273</f>
        <v>6926699</v>
      </c>
      <c r="E273" s="184">
        <f>F273+I273+J273+K273+L273</f>
        <v>6926699</v>
      </c>
      <c r="F273" s="184">
        <f>G273+H273</f>
        <v>0</v>
      </c>
      <c r="G273" s="184"/>
      <c r="H273" s="184"/>
      <c r="I273" s="184"/>
      <c r="J273" s="184"/>
      <c r="K273" s="184">
        <f>7890739-964040</f>
        <v>6926699</v>
      </c>
      <c r="L273" s="184"/>
      <c r="M273" s="184">
        <f t="shared" si="109"/>
        <v>0</v>
      </c>
      <c r="N273" s="184"/>
      <c r="O273" s="184"/>
      <c r="P273" s="184"/>
      <c r="Q273" s="185"/>
      <c r="R273" s="185"/>
      <c r="S273" s="185"/>
      <c r="T273" s="185"/>
      <c r="U273" s="185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  <c r="BN273" s="186"/>
      <c r="BO273" s="186"/>
      <c r="BP273" s="186"/>
      <c r="BQ273" s="186"/>
      <c r="BR273" s="186"/>
      <c r="BS273" s="186"/>
      <c r="BT273" s="186"/>
      <c r="BU273" s="186"/>
      <c r="BV273" s="186"/>
      <c r="BW273" s="186"/>
      <c r="BX273" s="186"/>
      <c r="BY273" s="186"/>
      <c r="BZ273" s="186"/>
      <c r="CA273" s="186"/>
      <c r="CB273" s="186"/>
      <c r="CC273" s="186"/>
      <c r="CD273" s="186"/>
      <c r="CE273" s="186"/>
      <c r="CF273" s="186"/>
      <c r="CG273" s="186"/>
      <c r="CH273" s="186"/>
      <c r="CI273" s="186"/>
      <c r="CJ273" s="186"/>
      <c r="CK273" s="186"/>
      <c r="CL273" s="186"/>
      <c r="CM273" s="186"/>
      <c r="CN273" s="186"/>
      <c r="CO273" s="186"/>
      <c r="CP273" s="186"/>
      <c r="CQ273" s="186"/>
      <c r="CR273" s="186"/>
      <c r="CS273" s="186"/>
      <c r="CT273" s="186"/>
      <c r="CU273" s="186"/>
      <c r="CV273" s="186"/>
      <c r="CW273" s="186"/>
      <c r="CX273" s="186"/>
      <c r="CY273" s="186"/>
      <c r="CZ273" s="186"/>
      <c r="DA273" s="186"/>
      <c r="DB273" s="186"/>
      <c r="DC273" s="186"/>
      <c r="DD273" s="186"/>
      <c r="DE273" s="186"/>
      <c r="DF273" s="186"/>
      <c r="DG273" s="186"/>
      <c r="DH273" s="186"/>
      <c r="DI273" s="186"/>
      <c r="DJ273" s="186"/>
      <c r="DK273" s="186"/>
      <c r="DL273" s="186"/>
      <c r="DM273" s="186"/>
      <c r="DN273" s="186"/>
      <c r="DO273" s="186"/>
      <c r="DP273" s="186"/>
      <c r="DQ273" s="186"/>
      <c r="DR273" s="186"/>
      <c r="DS273" s="186"/>
      <c r="DT273" s="186"/>
      <c r="DU273" s="186"/>
      <c r="DV273" s="186"/>
      <c r="DW273" s="186"/>
      <c r="DX273" s="186"/>
      <c r="DY273" s="186"/>
      <c r="DZ273" s="186"/>
      <c r="EA273" s="186"/>
      <c r="EB273" s="186"/>
      <c r="EC273" s="186"/>
      <c r="ED273" s="186"/>
      <c r="EE273" s="186"/>
      <c r="EF273" s="186"/>
      <c r="EG273" s="186"/>
      <c r="EH273" s="186"/>
      <c r="EI273" s="186"/>
      <c r="EJ273" s="186"/>
      <c r="EK273" s="186"/>
      <c r="EL273" s="186"/>
      <c r="EM273" s="186"/>
      <c r="EN273" s="186"/>
      <c r="EO273" s="186"/>
      <c r="EP273" s="186"/>
      <c r="EQ273" s="186"/>
      <c r="ER273" s="186"/>
      <c r="ES273" s="186"/>
      <c r="ET273" s="186"/>
      <c r="EU273" s="186"/>
      <c r="EV273" s="186"/>
      <c r="EW273" s="186"/>
      <c r="EX273" s="186"/>
      <c r="EY273" s="186"/>
      <c r="EZ273" s="186"/>
      <c r="FA273" s="186"/>
      <c r="FB273" s="186"/>
      <c r="FC273" s="186"/>
      <c r="FD273" s="186"/>
      <c r="FE273" s="186"/>
      <c r="FF273" s="186"/>
      <c r="FG273" s="186"/>
      <c r="FH273" s="186"/>
      <c r="FI273" s="186"/>
      <c r="FJ273" s="186"/>
      <c r="FK273" s="186"/>
      <c r="FL273" s="186"/>
      <c r="FM273" s="186"/>
      <c r="FN273" s="186"/>
      <c r="FO273" s="186"/>
      <c r="FP273" s="186"/>
      <c r="FQ273" s="186"/>
      <c r="FR273" s="186"/>
      <c r="FS273" s="186"/>
      <c r="FT273" s="186"/>
      <c r="FU273" s="186"/>
      <c r="FV273" s="186"/>
      <c r="FW273" s="186"/>
      <c r="FX273" s="186"/>
      <c r="FY273" s="186"/>
      <c r="FZ273" s="186"/>
      <c r="GA273" s="186"/>
      <c r="GB273" s="186"/>
      <c r="GC273" s="186"/>
      <c r="GD273" s="186"/>
      <c r="GE273" s="186"/>
      <c r="GF273" s="186"/>
      <c r="GG273" s="186"/>
      <c r="GH273" s="186"/>
      <c r="GI273" s="186"/>
      <c r="GJ273" s="186"/>
      <c r="GK273" s="186"/>
      <c r="GL273" s="186"/>
      <c r="GM273" s="186"/>
      <c r="GN273" s="186"/>
      <c r="GO273" s="186"/>
      <c r="GP273" s="186"/>
      <c r="GQ273" s="186"/>
      <c r="GR273" s="186"/>
      <c r="GS273" s="186"/>
      <c r="GT273" s="186"/>
      <c r="GU273" s="186"/>
      <c r="GV273" s="186"/>
      <c r="GW273" s="186"/>
      <c r="GX273" s="186"/>
      <c r="GY273" s="186"/>
      <c r="GZ273" s="186"/>
      <c r="HA273" s="186"/>
      <c r="HB273" s="186"/>
      <c r="HC273" s="186"/>
      <c r="HD273" s="186"/>
      <c r="HE273" s="186"/>
      <c r="HF273" s="186"/>
      <c r="HG273" s="186"/>
      <c r="HH273" s="186"/>
      <c r="HI273" s="186"/>
      <c r="HJ273" s="186"/>
      <c r="HK273" s="186"/>
      <c r="HL273" s="186"/>
      <c r="HM273" s="186"/>
      <c r="HN273" s="186"/>
      <c r="HO273" s="186"/>
      <c r="HP273" s="186"/>
      <c r="HQ273" s="186"/>
      <c r="HR273" s="186"/>
      <c r="HS273" s="186"/>
      <c r="HT273" s="186"/>
      <c r="HU273" s="186"/>
      <c r="HV273" s="186"/>
      <c r="HW273" s="186"/>
      <c r="HX273" s="186"/>
      <c r="HY273" s="186"/>
      <c r="HZ273" s="186"/>
      <c r="IA273" s="186"/>
      <c r="IB273" s="186"/>
      <c r="IC273" s="186"/>
      <c r="ID273" s="186"/>
      <c r="IE273" s="186"/>
      <c r="IF273" s="186"/>
      <c r="IG273" s="186"/>
      <c r="IH273" s="186"/>
      <c r="II273" s="186"/>
      <c r="IJ273" s="186"/>
      <c r="IK273" s="186"/>
      <c r="IL273" s="186"/>
      <c r="IM273" s="186"/>
      <c r="IN273" s="186"/>
      <c r="IO273" s="186"/>
      <c r="IP273" s="186"/>
      <c r="IQ273" s="186"/>
      <c r="IR273" s="186"/>
      <c r="IS273" s="186"/>
      <c r="IT273" s="186"/>
      <c r="IU273" s="186"/>
      <c r="IV273" s="186"/>
    </row>
    <row r="274" spans="1:256">
      <c r="A274" s="868"/>
      <c r="B274" s="844"/>
      <c r="C274" s="182" t="s">
        <v>2</v>
      </c>
      <c r="D274" s="183">
        <f>D272+D273</f>
        <v>29200031</v>
      </c>
      <c r="E274" s="184">
        <f t="shared" ref="E274:P274" si="115">E272+E273</f>
        <v>27739031</v>
      </c>
      <c r="F274" s="184">
        <f t="shared" si="115"/>
        <v>25000</v>
      </c>
      <c r="G274" s="184">
        <f t="shared" si="115"/>
        <v>0</v>
      </c>
      <c r="H274" s="184">
        <f t="shared" si="115"/>
        <v>25000</v>
      </c>
      <c r="I274" s="184">
        <f t="shared" si="115"/>
        <v>0</v>
      </c>
      <c r="J274" s="184">
        <f t="shared" si="115"/>
        <v>45000</v>
      </c>
      <c r="K274" s="184">
        <f t="shared" si="115"/>
        <v>27669031</v>
      </c>
      <c r="L274" s="184">
        <f t="shared" si="115"/>
        <v>0</v>
      </c>
      <c r="M274" s="184">
        <f t="shared" si="115"/>
        <v>1461000</v>
      </c>
      <c r="N274" s="184">
        <f t="shared" si="115"/>
        <v>1461000</v>
      </c>
      <c r="O274" s="184">
        <f t="shared" si="115"/>
        <v>1461000</v>
      </c>
      <c r="P274" s="184">
        <f t="shared" si="115"/>
        <v>0</v>
      </c>
      <c r="Q274" s="185"/>
      <c r="R274" s="185"/>
      <c r="S274" s="185"/>
      <c r="T274" s="185"/>
      <c r="U274" s="185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  <c r="BN274" s="186"/>
      <c r="BO274" s="186"/>
      <c r="BP274" s="186"/>
      <c r="BQ274" s="186"/>
      <c r="BR274" s="186"/>
      <c r="BS274" s="186"/>
      <c r="BT274" s="186"/>
      <c r="BU274" s="186"/>
      <c r="BV274" s="186"/>
      <c r="BW274" s="186"/>
      <c r="BX274" s="186"/>
      <c r="BY274" s="186"/>
      <c r="BZ274" s="186"/>
      <c r="CA274" s="186"/>
      <c r="CB274" s="186"/>
      <c r="CC274" s="186"/>
      <c r="CD274" s="186"/>
      <c r="CE274" s="186"/>
      <c r="CF274" s="186"/>
      <c r="CG274" s="186"/>
      <c r="CH274" s="186"/>
      <c r="CI274" s="186"/>
      <c r="CJ274" s="186"/>
      <c r="CK274" s="186"/>
      <c r="CL274" s="186"/>
      <c r="CM274" s="186"/>
      <c r="CN274" s="186"/>
      <c r="CO274" s="186"/>
      <c r="CP274" s="186"/>
      <c r="CQ274" s="186"/>
      <c r="CR274" s="186"/>
      <c r="CS274" s="186"/>
      <c r="CT274" s="186"/>
      <c r="CU274" s="186"/>
      <c r="CV274" s="186"/>
      <c r="CW274" s="186"/>
      <c r="CX274" s="186"/>
      <c r="CY274" s="186"/>
      <c r="CZ274" s="186"/>
      <c r="DA274" s="186"/>
      <c r="DB274" s="186"/>
      <c r="DC274" s="186"/>
      <c r="DD274" s="186"/>
      <c r="DE274" s="186"/>
      <c r="DF274" s="186"/>
      <c r="DG274" s="186"/>
      <c r="DH274" s="186"/>
      <c r="DI274" s="186"/>
      <c r="DJ274" s="186"/>
      <c r="DK274" s="186"/>
      <c r="DL274" s="186"/>
      <c r="DM274" s="186"/>
      <c r="DN274" s="186"/>
      <c r="DO274" s="186"/>
      <c r="DP274" s="186"/>
      <c r="DQ274" s="186"/>
      <c r="DR274" s="186"/>
      <c r="DS274" s="186"/>
      <c r="DT274" s="186"/>
      <c r="DU274" s="186"/>
      <c r="DV274" s="186"/>
      <c r="DW274" s="186"/>
      <c r="DX274" s="186"/>
      <c r="DY274" s="186"/>
      <c r="DZ274" s="186"/>
      <c r="EA274" s="186"/>
      <c r="EB274" s="186"/>
      <c r="EC274" s="186"/>
      <c r="ED274" s="186"/>
      <c r="EE274" s="186"/>
      <c r="EF274" s="186"/>
      <c r="EG274" s="186"/>
      <c r="EH274" s="186"/>
      <c r="EI274" s="186"/>
      <c r="EJ274" s="186"/>
      <c r="EK274" s="186"/>
      <c r="EL274" s="186"/>
      <c r="EM274" s="186"/>
      <c r="EN274" s="186"/>
      <c r="EO274" s="186"/>
      <c r="EP274" s="186"/>
      <c r="EQ274" s="186"/>
      <c r="ER274" s="186"/>
      <c r="ES274" s="186"/>
      <c r="ET274" s="186"/>
      <c r="EU274" s="186"/>
      <c r="EV274" s="186"/>
      <c r="EW274" s="186"/>
      <c r="EX274" s="186"/>
      <c r="EY274" s="186"/>
      <c r="EZ274" s="186"/>
      <c r="FA274" s="186"/>
      <c r="FB274" s="186"/>
      <c r="FC274" s="186"/>
      <c r="FD274" s="186"/>
      <c r="FE274" s="186"/>
      <c r="FF274" s="186"/>
      <c r="FG274" s="186"/>
      <c r="FH274" s="186"/>
      <c r="FI274" s="186"/>
      <c r="FJ274" s="186"/>
      <c r="FK274" s="186"/>
      <c r="FL274" s="186"/>
      <c r="FM274" s="186"/>
      <c r="FN274" s="186"/>
      <c r="FO274" s="186"/>
      <c r="FP274" s="186"/>
      <c r="FQ274" s="186"/>
      <c r="FR274" s="186"/>
      <c r="FS274" s="186"/>
      <c r="FT274" s="186"/>
      <c r="FU274" s="186"/>
      <c r="FV274" s="186"/>
      <c r="FW274" s="186"/>
      <c r="FX274" s="186"/>
      <c r="FY274" s="186"/>
      <c r="FZ274" s="186"/>
      <c r="GA274" s="186"/>
      <c r="GB274" s="186"/>
      <c r="GC274" s="186"/>
      <c r="GD274" s="186"/>
      <c r="GE274" s="186"/>
      <c r="GF274" s="186"/>
      <c r="GG274" s="186"/>
      <c r="GH274" s="186"/>
      <c r="GI274" s="186"/>
      <c r="GJ274" s="186"/>
      <c r="GK274" s="186"/>
      <c r="GL274" s="186"/>
      <c r="GM274" s="186"/>
      <c r="GN274" s="186"/>
      <c r="GO274" s="186"/>
      <c r="GP274" s="186"/>
      <c r="GQ274" s="186"/>
      <c r="GR274" s="186"/>
      <c r="GS274" s="186"/>
      <c r="GT274" s="186"/>
      <c r="GU274" s="186"/>
      <c r="GV274" s="186"/>
      <c r="GW274" s="186"/>
      <c r="GX274" s="186"/>
      <c r="GY274" s="186"/>
      <c r="GZ274" s="186"/>
      <c r="HA274" s="186"/>
      <c r="HB274" s="186"/>
      <c r="HC274" s="186"/>
      <c r="HD274" s="186"/>
      <c r="HE274" s="186"/>
      <c r="HF274" s="186"/>
      <c r="HG274" s="186"/>
      <c r="HH274" s="186"/>
      <c r="HI274" s="186"/>
      <c r="HJ274" s="186"/>
      <c r="HK274" s="186"/>
      <c r="HL274" s="186"/>
      <c r="HM274" s="186"/>
      <c r="HN274" s="186"/>
      <c r="HO274" s="186"/>
      <c r="HP274" s="186"/>
      <c r="HQ274" s="186"/>
      <c r="HR274" s="186"/>
      <c r="HS274" s="186"/>
      <c r="HT274" s="186"/>
      <c r="HU274" s="186"/>
      <c r="HV274" s="186"/>
      <c r="HW274" s="186"/>
      <c r="HX274" s="186"/>
      <c r="HY274" s="186"/>
      <c r="HZ274" s="186"/>
      <c r="IA274" s="186"/>
      <c r="IB274" s="186"/>
      <c r="IC274" s="186"/>
      <c r="ID274" s="186"/>
      <c r="IE274" s="186"/>
      <c r="IF274" s="186"/>
      <c r="IG274" s="186"/>
      <c r="IH274" s="186"/>
      <c r="II274" s="186"/>
      <c r="IJ274" s="186"/>
      <c r="IK274" s="186"/>
      <c r="IL274" s="186"/>
      <c r="IM274" s="186"/>
      <c r="IN274" s="186"/>
      <c r="IO274" s="186"/>
      <c r="IP274" s="186"/>
      <c r="IQ274" s="186"/>
      <c r="IR274" s="186"/>
      <c r="IS274" s="186"/>
      <c r="IT274" s="186"/>
      <c r="IU274" s="186"/>
      <c r="IV274" s="186"/>
    </row>
    <row r="275" spans="1:256" ht="15">
      <c r="A275" s="863">
        <v>853</v>
      </c>
      <c r="B275" s="854" t="s">
        <v>127</v>
      </c>
      <c r="C275" s="194" t="s">
        <v>0</v>
      </c>
      <c r="D275" s="199">
        <f t="shared" ref="D275:P276" si="116">D278+D281+D287+D290+D284</f>
        <v>23569174</v>
      </c>
      <c r="E275" s="196">
        <f t="shared" si="116"/>
        <v>23478174</v>
      </c>
      <c r="F275" s="196">
        <f t="shared" si="116"/>
        <v>16105422</v>
      </c>
      <c r="G275" s="196">
        <f t="shared" si="116"/>
        <v>11516398</v>
      </c>
      <c r="H275" s="196">
        <f t="shared" si="116"/>
        <v>4589024</v>
      </c>
      <c r="I275" s="196">
        <f t="shared" si="116"/>
        <v>544000</v>
      </c>
      <c r="J275" s="196">
        <f t="shared" si="116"/>
        <v>12900</v>
      </c>
      <c r="K275" s="196">
        <f t="shared" si="116"/>
        <v>6815852</v>
      </c>
      <c r="L275" s="196">
        <f t="shared" si="116"/>
        <v>0</v>
      </c>
      <c r="M275" s="196">
        <f t="shared" si="116"/>
        <v>91000</v>
      </c>
      <c r="N275" s="196">
        <f t="shared" si="116"/>
        <v>91000</v>
      </c>
      <c r="O275" s="196">
        <f t="shared" si="116"/>
        <v>0</v>
      </c>
      <c r="P275" s="196">
        <f t="shared" si="116"/>
        <v>0</v>
      </c>
      <c r="Q275" s="197"/>
      <c r="R275" s="197"/>
      <c r="S275" s="197"/>
      <c r="T275" s="197"/>
      <c r="U275" s="197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  <c r="EO275" s="198"/>
      <c r="EP275" s="198"/>
      <c r="EQ275" s="198"/>
      <c r="ER275" s="198"/>
      <c r="ES275" s="198"/>
      <c r="ET275" s="198"/>
      <c r="EU275" s="198"/>
      <c r="EV275" s="198"/>
      <c r="EW275" s="198"/>
      <c r="EX275" s="198"/>
      <c r="EY275" s="198"/>
      <c r="EZ275" s="198"/>
      <c r="FA275" s="198"/>
      <c r="FB275" s="198"/>
      <c r="FC275" s="198"/>
      <c r="FD275" s="198"/>
      <c r="FE275" s="198"/>
      <c r="FF275" s="198"/>
      <c r="FG275" s="198"/>
      <c r="FH275" s="198"/>
      <c r="FI275" s="198"/>
      <c r="FJ275" s="198"/>
      <c r="FK275" s="198"/>
      <c r="FL275" s="198"/>
      <c r="FM275" s="198"/>
      <c r="FN275" s="198"/>
      <c r="FO275" s="198"/>
      <c r="FP275" s="198"/>
      <c r="FQ275" s="198"/>
      <c r="FR275" s="198"/>
      <c r="FS275" s="198"/>
      <c r="FT275" s="198"/>
      <c r="FU275" s="198"/>
      <c r="FV275" s="198"/>
      <c r="FW275" s="198"/>
      <c r="FX275" s="198"/>
      <c r="FY275" s="198"/>
      <c r="FZ275" s="198"/>
      <c r="GA275" s="198"/>
      <c r="GB275" s="198"/>
      <c r="GC275" s="198"/>
      <c r="GD275" s="198"/>
      <c r="GE275" s="198"/>
      <c r="GF275" s="198"/>
      <c r="GG275" s="198"/>
      <c r="GH275" s="198"/>
      <c r="GI275" s="198"/>
      <c r="GJ275" s="198"/>
      <c r="GK275" s="198"/>
      <c r="GL275" s="198"/>
      <c r="GM275" s="198"/>
      <c r="GN275" s="198"/>
      <c r="GO275" s="198"/>
      <c r="GP275" s="198"/>
      <c r="GQ275" s="198"/>
      <c r="GR275" s="198"/>
      <c r="GS275" s="198"/>
      <c r="GT275" s="198"/>
      <c r="GU275" s="198"/>
      <c r="GV275" s="198"/>
      <c r="GW275" s="198"/>
      <c r="GX275" s="198"/>
      <c r="GY275" s="198"/>
      <c r="GZ275" s="198"/>
      <c r="HA275" s="198"/>
      <c r="HB275" s="198"/>
      <c r="HC275" s="198"/>
      <c r="HD275" s="198"/>
      <c r="HE275" s="198"/>
      <c r="HF275" s="198"/>
      <c r="HG275" s="198"/>
      <c r="HH275" s="198"/>
      <c r="HI275" s="198"/>
      <c r="HJ275" s="198"/>
      <c r="HK275" s="198"/>
      <c r="HL275" s="198"/>
      <c r="HM275" s="198"/>
      <c r="HN275" s="198"/>
      <c r="HO275" s="198"/>
      <c r="HP275" s="198"/>
      <c r="HQ275" s="198"/>
      <c r="HR275" s="198"/>
      <c r="HS275" s="198"/>
      <c r="HT275" s="198"/>
      <c r="HU275" s="198"/>
      <c r="HV275" s="198"/>
      <c r="HW275" s="198"/>
      <c r="HX275" s="198"/>
      <c r="HY275" s="198"/>
      <c r="HZ275" s="198"/>
      <c r="IA275" s="198"/>
      <c r="IB275" s="198"/>
      <c r="IC275" s="198"/>
      <c r="ID275" s="198"/>
      <c r="IE275" s="198"/>
      <c r="IF275" s="198"/>
      <c r="IG275" s="198"/>
      <c r="IH275" s="198"/>
      <c r="II275" s="198"/>
      <c r="IJ275" s="198"/>
      <c r="IK275" s="198"/>
      <c r="IL275" s="198"/>
      <c r="IM275" s="198"/>
      <c r="IN275" s="198"/>
      <c r="IO275" s="198"/>
      <c r="IP275" s="198"/>
      <c r="IQ275" s="198"/>
      <c r="IR275" s="198"/>
      <c r="IS275" s="198"/>
      <c r="IT275" s="198"/>
      <c r="IU275" s="198"/>
      <c r="IV275" s="198"/>
    </row>
    <row r="276" spans="1:256" ht="15">
      <c r="A276" s="864"/>
      <c r="B276" s="855"/>
      <c r="C276" s="194" t="s">
        <v>1</v>
      </c>
      <c r="D276" s="199">
        <f t="shared" si="116"/>
        <v>7030019</v>
      </c>
      <c r="E276" s="196">
        <f t="shared" si="116"/>
        <v>7030019</v>
      </c>
      <c r="F276" s="196">
        <f t="shared" si="116"/>
        <v>3566128</v>
      </c>
      <c r="G276" s="196">
        <f t="shared" si="116"/>
        <v>168336</v>
      </c>
      <c r="H276" s="196">
        <f t="shared" si="116"/>
        <v>3397792</v>
      </c>
      <c r="I276" s="196">
        <f t="shared" si="116"/>
        <v>0</v>
      </c>
      <c r="J276" s="196">
        <f t="shared" si="116"/>
        <v>0</v>
      </c>
      <c r="K276" s="196">
        <f t="shared" si="116"/>
        <v>3463891</v>
      </c>
      <c r="L276" s="196">
        <f t="shared" si="116"/>
        <v>0</v>
      </c>
      <c r="M276" s="196">
        <f t="shared" si="116"/>
        <v>0</v>
      </c>
      <c r="N276" s="196">
        <f t="shared" si="116"/>
        <v>0</v>
      </c>
      <c r="O276" s="196">
        <f t="shared" si="116"/>
        <v>0</v>
      </c>
      <c r="P276" s="196">
        <f t="shared" si="116"/>
        <v>0</v>
      </c>
      <c r="Q276" s="197"/>
      <c r="R276" s="197"/>
      <c r="S276" s="197"/>
      <c r="T276" s="197"/>
      <c r="U276" s="197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198"/>
      <c r="EG276" s="198"/>
      <c r="EH276" s="198"/>
      <c r="EI276" s="198"/>
      <c r="EJ276" s="198"/>
      <c r="EK276" s="198"/>
      <c r="EL276" s="198"/>
      <c r="EM276" s="198"/>
      <c r="EN276" s="198"/>
      <c r="EO276" s="198"/>
      <c r="EP276" s="198"/>
      <c r="EQ276" s="198"/>
      <c r="ER276" s="198"/>
      <c r="ES276" s="198"/>
      <c r="ET276" s="198"/>
      <c r="EU276" s="198"/>
      <c r="EV276" s="198"/>
      <c r="EW276" s="198"/>
      <c r="EX276" s="198"/>
      <c r="EY276" s="198"/>
      <c r="EZ276" s="198"/>
      <c r="FA276" s="198"/>
      <c r="FB276" s="198"/>
      <c r="FC276" s="198"/>
      <c r="FD276" s="198"/>
      <c r="FE276" s="198"/>
      <c r="FF276" s="198"/>
      <c r="FG276" s="198"/>
      <c r="FH276" s="198"/>
      <c r="FI276" s="198"/>
      <c r="FJ276" s="198"/>
      <c r="FK276" s="198"/>
      <c r="FL276" s="198"/>
      <c r="FM276" s="198"/>
      <c r="FN276" s="198"/>
      <c r="FO276" s="198"/>
      <c r="FP276" s="198"/>
      <c r="FQ276" s="198"/>
      <c r="FR276" s="198"/>
      <c r="FS276" s="198"/>
      <c r="FT276" s="198"/>
      <c r="FU276" s="198"/>
      <c r="FV276" s="198"/>
      <c r="FW276" s="198"/>
      <c r="FX276" s="198"/>
      <c r="FY276" s="198"/>
      <c r="FZ276" s="198"/>
      <c r="GA276" s="198"/>
      <c r="GB276" s="198"/>
      <c r="GC276" s="198"/>
      <c r="GD276" s="198"/>
      <c r="GE276" s="198"/>
      <c r="GF276" s="198"/>
      <c r="GG276" s="198"/>
      <c r="GH276" s="198"/>
      <c r="GI276" s="198"/>
      <c r="GJ276" s="198"/>
      <c r="GK276" s="198"/>
      <c r="GL276" s="198"/>
      <c r="GM276" s="198"/>
      <c r="GN276" s="198"/>
      <c r="GO276" s="198"/>
      <c r="GP276" s="198"/>
      <c r="GQ276" s="198"/>
      <c r="GR276" s="198"/>
      <c r="GS276" s="198"/>
      <c r="GT276" s="198"/>
      <c r="GU276" s="198"/>
      <c r="GV276" s="198"/>
      <c r="GW276" s="198"/>
      <c r="GX276" s="198"/>
      <c r="GY276" s="198"/>
      <c r="GZ276" s="198"/>
      <c r="HA276" s="198"/>
      <c r="HB276" s="198"/>
      <c r="HC276" s="198"/>
      <c r="HD276" s="198"/>
      <c r="HE276" s="198"/>
      <c r="HF276" s="198"/>
      <c r="HG276" s="198"/>
      <c r="HH276" s="198"/>
      <c r="HI276" s="198"/>
      <c r="HJ276" s="198"/>
      <c r="HK276" s="198"/>
      <c r="HL276" s="198"/>
      <c r="HM276" s="198"/>
      <c r="HN276" s="198"/>
      <c r="HO276" s="198"/>
      <c r="HP276" s="198"/>
      <c r="HQ276" s="198"/>
      <c r="HR276" s="198"/>
      <c r="HS276" s="198"/>
      <c r="HT276" s="198"/>
      <c r="HU276" s="198"/>
      <c r="HV276" s="198"/>
      <c r="HW276" s="198"/>
      <c r="HX276" s="198"/>
      <c r="HY276" s="198"/>
      <c r="HZ276" s="198"/>
      <c r="IA276" s="198"/>
      <c r="IB276" s="198"/>
      <c r="IC276" s="198"/>
      <c r="ID276" s="198"/>
      <c r="IE276" s="198"/>
      <c r="IF276" s="198"/>
      <c r="IG276" s="198"/>
      <c r="IH276" s="198"/>
      <c r="II276" s="198"/>
      <c r="IJ276" s="198"/>
      <c r="IK276" s="198"/>
      <c r="IL276" s="198"/>
      <c r="IM276" s="198"/>
      <c r="IN276" s="198"/>
      <c r="IO276" s="198"/>
      <c r="IP276" s="198"/>
      <c r="IQ276" s="198"/>
      <c r="IR276" s="198"/>
      <c r="IS276" s="198"/>
      <c r="IT276" s="198"/>
      <c r="IU276" s="198"/>
      <c r="IV276" s="198"/>
    </row>
    <row r="277" spans="1:256" ht="15">
      <c r="A277" s="865"/>
      <c r="B277" s="856"/>
      <c r="C277" s="194" t="s">
        <v>2</v>
      </c>
      <c r="D277" s="199">
        <f>D275+D276</f>
        <v>30599193</v>
      </c>
      <c r="E277" s="196">
        <f t="shared" ref="E277:P277" si="117">E275+E276</f>
        <v>30508193</v>
      </c>
      <c r="F277" s="196">
        <f t="shared" si="117"/>
        <v>19671550</v>
      </c>
      <c r="G277" s="196">
        <f t="shared" si="117"/>
        <v>11684734</v>
      </c>
      <c r="H277" s="196">
        <f t="shared" si="117"/>
        <v>7986816</v>
      </c>
      <c r="I277" s="196">
        <f t="shared" si="117"/>
        <v>544000</v>
      </c>
      <c r="J277" s="196">
        <f t="shared" si="117"/>
        <v>12900</v>
      </c>
      <c r="K277" s="196">
        <f t="shared" si="117"/>
        <v>10279743</v>
      </c>
      <c r="L277" s="196">
        <f t="shared" si="117"/>
        <v>0</v>
      </c>
      <c r="M277" s="196">
        <f t="shared" si="117"/>
        <v>91000</v>
      </c>
      <c r="N277" s="196">
        <f t="shared" si="117"/>
        <v>91000</v>
      </c>
      <c r="O277" s="196">
        <f t="shared" si="117"/>
        <v>0</v>
      </c>
      <c r="P277" s="196">
        <f t="shared" si="117"/>
        <v>0</v>
      </c>
      <c r="Q277" s="197"/>
      <c r="R277" s="197"/>
      <c r="S277" s="197"/>
      <c r="T277" s="197"/>
      <c r="U277" s="197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198"/>
      <c r="EG277" s="198"/>
      <c r="EH277" s="198"/>
      <c r="EI277" s="198"/>
      <c r="EJ277" s="198"/>
      <c r="EK277" s="198"/>
      <c r="EL277" s="198"/>
      <c r="EM277" s="198"/>
      <c r="EN277" s="198"/>
      <c r="EO277" s="198"/>
      <c r="EP277" s="198"/>
      <c r="EQ277" s="198"/>
      <c r="ER277" s="198"/>
      <c r="ES277" s="198"/>
      <c r="ET277" s="198"/>
      <c r="EU277" s="198"/>
      <c r="EV277" s="198"/>
      <c r="EW277" s="198"/>
      <c r="EX277" s="198"/>
      <c r="EY277" s="198"/>
      <c r="EZ277" s="198"/>
      <c r="FA277" s="198"/>
      <c r="FB277" s="198"/>
      <c r="FC277" s="198"/>
      <c r="FD277" s="198"/>
      <c r="FE277" s="198"/>
      <c r="FF277" s="198"/>
      <c r="FG277" s="198"/>
      <c r="FH277" s="198"/>
      <c r="FI277" s="198"/>
      <c r="FJ277" s="198"/>
      <c r="FK277" s="198"/>
      <c r="FL277" s="198"/>
      <c r="FM277" s="198"/>
      <c r="FN277" s="198"/>
      <c r="FO277" s="198"/>
      <c r="FP277" s="198"/>
      <c r="FQ277" s="198"/>
      <c r="FR277" s="198"/>
      <c r="FS277" s="198"/>
      <c r="FT277" s="198"/>
      <c r="FU277" s="198"/>
      <c r="FV277" s="198"/>
      <c r="FW277" s="198"/>
      <c r="FX277" s="198"/>
      <c r="FY277" s="198"/>
      <c r="FZ277" s="198"/>
      <c r="GA277" s="198"/>
      <c r="GB277" s="198"/>
      <c r="GC277" s="198"/>
      <c r="GD277" s="198"/>
      <c r="GE277" s="198"/>
      <c r="GF277" s="198"/>
      <c r="GG277" s="198"/>
      <c r="GH277" s="198"/>
      <c r="GI277" s="198"/>
      <c r="GJ277" s="198"/>
      <c r="GK277" s="198"/>
      <c r="GL277" s="198"/>
      <c r="GM277" s="198"/>
      <c r="GN277" s="198"/>
      <c r="GO277" s="198"/>
      <c r="GP277" s="198"/>
      <c r="GQ277" s="198"/>
      <c r="GR277" s="198"/>
      <c r="GS277" s="198"/>
      <c r="GT277" s="198"/>
      <c r="GU277" s="198"/>
      <c r="GV277" s="198"/>
      <c r="GW277" s="198"/>
      <c r="GX277" s="198"/>
      <c r="GY277" s="198"/>
      <c r="GZ277" s="198"/>
      <c r="HA277" s="198"/>
      <c r="HB277" s="198"/>
      <c r="HC277" s="198"/>
      <c r="HD277" s="198"/>
      <c r="HE277" s="198"/>
      <c r="HF277" s="198"/>
      <c r="HG277" s="198"/>
      <c r="HH277" s="198"/>
      <c r="HI277" s="198"/>
      <c r="HJ277" s="198"/>
      <c r="HK277" s="198"/>
      <c r="HL277" s="198"/>
      <c r="HM277" s="198"/>
      <c r="HN277" s="198"/>
      <c r="HO277" s="198"/>
      <c r="HP277" s="198"/>
      <c r="HQ277" s="198"/>
      <c r="HR277" s="198"/>
      <c r="HS277" s="198"/>
      <c r="HT277" s="198"/>
      <c r="HU277" s="198"/>
      <c r="HV277" s="198"/>
      <c r="HW277" s="198"/>
      <c r="HX277" s="198"/>
      <c r="HY277" s="198"/>
      <c r="HZ277" s="198"/>
      <c r="IA277" s="198"/>
      <c r="IB277" s="198"/>
      <c r="IC277" s="198"/>
      <c r="ID277" s="198"/>
      <c r="IE277" s="198"/>
      <c r="IF277" s="198"/>
      <c r="IG277" s="198"/>
      <c r="IH277" s="198"/>
      <c r="II277" s="198"/>
      <c r="IJ277" s="198"/>
      <c r="IK277" s="198"/>
      <c r="IL277" s="198"/>
      <c r="IM277" s="198"/>
      <c r="IN277" s="198"/>
      <c r="IO277" s="198"/>
      <c r="IP277" s="198"/>
      <c r="IQ277" s="198"/>
      <c r="IR277" s="198"/>
      <c r="IS277" s="198"/>
      <c r="IT277" s="198"/>
      <c r="IU277" s="198"/>
      <c r="IV277" s="198"/>
    </row>
    <row r="278" spans="1:256" hidden="1">
      <c r="A278" s="866">
        <v>85311</v>
      </c>
      <c r="B278" s="842" t="s">
        <v>254</v>
      </c>
      <c r="C278" s="173" t="s">
        <v>0</v>
      </c>
      <c r="D278" s="174">
        <f>E278+M278</f>
        <v>444000</v>
      </c>
      <c r="E278" s="175">
        <f>F278+I278+J278+K278+L278</f>
        <v>444000</v>
      </c>
      <c r="F278" s="175">
        <f>G278+H278</f>
        <v>0</v>
      </c>
      <c r="G278" s="175">
        <v>0</v>
      </c>
      <c r="H278" s="175">
        <v>0</v>
      </c>
      <c r="I278" s="175">
        <v>444000</v>
      </c>
      <c r="J278" s="175">
        <v>0</v>
      </c>
      <c r="K278" s="175">
        <v>0</v>
      </c>
      <c r="L278" s="175">
        <v>0</v>
      </c>
      <c r="M278" s="175">
        <f>N278+P278</f>
        <v>0</v>
      </c>
      <c r="N278" s="175">
        <v>0</v>
      </c>
      <c r="O278" s="175">
        <v>0</v>
      </c>
      <c r="P278" s="175">
        <v>0</v>
      </c>
      <c r="Q278" s="176"/>
      <c r="R278" s="176"/>
      <c r="S278" s="176"/>
      <c r="T278" s="176"/>
      <c r="U278" s="17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  <c r="CD278" s="166"/>
      <c r="CE278" s="166"/>
      <c r="CF278" s="166"/>
      <c r="CG278" s="166"/>
      <c r="CH278" s="166"/>
      <c r="CI278" s="166"/>
      <c r="CJ278" s="166"/>
      <c r="CK278" s="166"/>
      <c r="CL278" s="166"/>
      <c r="CM278" s="166"/>
      <c r="CN278" s="166"/>
      <c r="CO278" s="166"/>
      <c r="CP278" s="166"/>
      <c r="CQ278" s="166"/>
      <c r="CR278" s="166"/>
      <c r="CS278" s="166"/>
      <c r="CT278" s="166"/>
      <c r="CU278" s="166"/>
      <c r="CV278" s="166"/>
      <c r="CW278" s="166"/>
      <c r="CX278" s="166"/>
      <c r="CY278" s="166"/>
      <c r="CZ278" s="166"/>
      <c r="DA278" s="166"/>
      <c r="DB278" s="166"/>
      <c r="DC278" s="166"/>
      <c r="DD278" s="166"/>
      <c r="DE278" s="166"/>
      <c r="DF278" s="166"/>
      <c r="DG278" s="166"/>
      <c r="DH278" s="166"/>
      <c r="DI278" s="166"/>
      <c r="DJ278" s="166"/>
      <c r="DK278" s="166"/>
      <c r="DL278" s="166"/>
      <c r="DM278" s="166"/>
      <c r="DN278" s="166"/>
      <c r="DO278" s="166"/>
      <c r="DP278" s="166"/>
      <c r="DQ278" s="166"/>
      <c r="DR278" s="166"/>
      <c r="DS278" s="166"/>
      <c r="DT278" s="166"/>
      <c r="DU278" s="166"/>
      <c r="DV278" s="166"/>
      <c r="DW278" s="166"/>
      <c r="DX278" s="166"/>
      <c r="DY278" s="166"/>
      <c r="DZ278" s="166"/>
      <c r="EA278" s="166"/>
      <c r="EB278" s="166"/>
      <c r="EC278" s="166"/>
      <c r="ED278" s="166"/>
      <c r="EE278" s="166"/>
      <c r="EF278" s="166"/>
      <c r="EG278" s="166"/>
      <c r="EH278" s="166"/>
      <c r="EI278" s="166"/>
      <c r="EJ278" s="166"/>
      <c r="EK278" s="166"/>
      <c r="EL278" s="166"/>
      <c r="EM278" s="166"/>
      <c r="EN278" s="166"/>
      <c r="EO278" s="166"/>
      <c r="EP278" s="166"/>
      <c r="EQ278" s="166"/>
      <c r="ER278" s="166"/>
      <c r="ES278" s="166"/>
      <c r="ET278" s="166"/>
      <c r="EU278" s="166"/>
      <c r="EV278" s="166"/>
      <c r="EW278" s="166"/>
      <c r="EX278" s="166"/>
      <c r="EY278" s="166"/>
      <c r="EZ278" s="166"/>
      <c r="FA278" s="166"/>
      <c r="FB278" s="166"/>
      <c r="FC278" s="166"/>
      <c r="FD278" s="166"/>
      <c r="FE278" s="166"/>
      <c r="FF278" s="166"/>
      <c r="FG278" s="166"/>
      <c r="FH278" s="166"/>
      <c r="FI278" s="166"/>
      <c r="FJ278" s="166"/>
      <c r="FK278" s="166"/>
      <c r="FL278" s="166"/>
      <c r="FM278" s="166"/>
      <c r="FN278" s="166"/>
      <c r="FO278" s="166"/>
      <c r="FP278" s="166"/>
      <c r="FQ278" s="166"/>
      <c r="FR278" s="166"/>
      <c r="FS278" s="166"/>
      <c r="FT278" s="166"/>
      <c r="FU278" s="166"/>
      <c r="FV278" s="166"/>
      <c r="FW278" s="166"/>
      <c r="FX278" s="166"/>
      <c r="FY278" s="166"/>
      <c r="FZ278" s="166"/>
      <c r="GA278" s="166"/>
      <c r="GB278" s="166"/>
      <c r="GC278" s="166"/>
      <c r="GD278" s="166"/>
      <c r="GE278" s="166"/>
      <c r="GF278" s="166"/>
      <c r="GG278" s="166"/>
      <c r="GH278" s="166"/>
      <c r="GI278" s="166"/>
      <c r="GJ278" s="166"/>
      <c r="GK278" s="166"/>
      <c r="GL278" s="166"/>
      <c r="GM278" s="166"/>
      <c r="GN278" s="166"/>
      <c r="GO278" s="166"/>
      <c r="GP278" s="166"/>
      <c r="GQ278" s="166"/>
      <c r="GR278" s="166"/>
      <c r="GS278" s="166"/>
      <c r="GT278" s="166"/>
      <c r="GU278" s="166"/>
      <c r="GV278" s="166"/>
      <c r="GW278" s="166"/>
      <c r="GX278" s="166"/>
      <c r="GY278" s="166"/>
      <c r="GZ278" s="166"/>
      <c r="HA278" s="166"/>
      <c r="HB278" s="166"/>
      <c r="HC278" s="166"/>
      <c r="HD278" s="166"/>
      <c r="HE278" s="166"/>
      <c r="HF278" s="166"/>
      <c r="HG278" s="166"/>
      <c r="HH278" s="166"/>
      <c r="HI278" s="166"/>
      <c r="HJ278" s="166"/>
      <c r="HK278" s="166"/>
      <c r="HL278" s="166"/>
      <c r="HM278" s="166"/>
      <c r="HN278" s="166"/>
      <c r="HO278" s="166"/>
      <c r="HP278" s="166"/>
      <c r="HQ278" s="166"/>
      <c r="HR278" s="166"/>
      <c r="HS278" s="166"/>
      <c r="HT278" s="166"/>
      <c r="HU278" s="166"/>
      <c r="HV278" s="166"/>
      <c r="HW278" s="166"/>
      <c r="HX278" s="166"/>
      <c r="HY278" s="166"/>
      <c r="HZ278" s="166"/>
      <c r="IA278" s="166"/>
      <c r="IB278" s="166"/>
      <c r="IC278" s="166"/>
      <c r="ID278" s="166"/>
      <c r="IE278" s="166"/>
      <c r="IF278" s="166"/>
      <c r="IG278" s="166"/>
      <c r="IH278" s="166"/>
      <c r="II278" s="166"/>
      <c r="IJ278" s="166"/>
      <c r="IK278" s="166"/>
      <c r="IL278" s="166"/>
      <c r="IM278" s="166"/>
      <c r="IN278" s="166"/>
      <c r="IO278" s="166"/>
      <c r="IP278" s="166"/>
      <c r="IQ278" s="166"/>
      <c r="IR278" s="166"/>
      <c r="IS278" s="166"/>
      <c r="IT278" s="166"/>
      <c r="IU278" s="166"/>
      <c r="IV278" s="166"/>
    </row>
    <row r="279" spans="1:256" hidden="1">
      <c r="A279" s="867"/>
      <c r="B279" s="843"/>
      <c r="C279" s="173" t="s">
        <v>1</v>
      </c>
      <c r="D279" s="174">
        <f>E279+M279</f>
        <v>0</v>
      </c>
      <c r="E279" s="175">
        <f>F279+I279+J279+K279+L279</f>
        <v>0</v>
      </c>
      <c r="F279" s="175">
        <f>G279+H279</f>
        <v>0</v>
      </c>
      <c r="G279" s="175"/>
      <c r="H279" s="175"/>
      <c r="I279" s="175"/>
      <c r="J279" s="175"/>
      <c r="K279" s="175"/>
      <c r="L279" s="175"/>
      <c r="M279" s="175">
        <f>N279+P279</f>
        <v>0</v>
      </c>
      <c r="N279" s="175"/>
      <c r="O279" s="175"/>
      <c r="P279" s="175"/>
      <c r="Q279" s="176"/>
      <c r="R279" s="176"/>
      <c r="S279" s="176"/>
      <c r="T279" s="176"/>
      <c r="U279" s="17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  <c r="CD279" s="166"/>
      <c r="CE279" s="166"/>
      <c r="CF279" s="166"/>
      <c r="CG279" s="166"/>
      <c r="CH279" s="166"/>
      <c r="CI279" s="166"/>
      <c r="CJ279" s="166"/>
      <c r="CK279" s="166"/>
      <c r="CL279" s="166"/>
      <c r="CM279" s="166"/>
      <c r="CN279" s="166"/>
      <c r="CO279" s="166"/>
      <c r="CP279" s="166"/>
      <c r="CQ279" s="166"/>
      <c r="CR279" s="166"/>
      <c r="CS279" s="166"/>
      <c r="CT279" s="166"/>
      <c r="CU279" s="166"/>
      <c r="CV279" s="166"/>
      <c r="CW279" s="166"/>
      <c r="CX279" s="166"/>
      <c r="CY279" s="166"/>
      <c r="CZ279" s="166"/>
      <c r="DA279" s="166"/>
      <c r="DB279" s="166"/>
      <c r="DC279" s="166"/>
      <c r="DD279" s="166"/>
      <c r="DE279" s="166"/>
      <c r="DF279" s="166"/>
      <c r="DG279" s="166"/>
      <c r="DH279" s="166"/>
      <c r="DI279" s="166"/>
      <c r="DJ279" s="166"/>
      <c r="DK279" s="166"/>
      <c r="DL279" s="166"/>
      <c r="DM279" s="166"/>
      <c r="DN279" s="166"/>
      <c r="DO279" s="166"/>
      <c r="DP279" s="166"/>
      <c r="DQ279" s="166"/>
      <c r="DR279" s="166"/>
      <c r="DS279" s="166"/>
      <c r="DT279" s="166"/>
      <c r="DU279" s="166"/>
      <c r="DV279" s="166"/>
      <c r="DW279" s="166"/>
      <c r="DX279" s="166"/>
      <c r="DY279" s="166"/>
      <c r="DZ279" s="166"/>
      <c r="EA279" s="166"/>
      <c r="EB279" s="166"/>
      <c r="EC279" s="166"/>
      <c r="ED279" s="166"/>
      <c r="EE279" s="166"/>
      <c r="EF279" s="166"/>
      <c r="EG279" s="166"/>
      <c r="EH279" s="166"/>
      <c r="EI279" s="166"/>
      <c r="EJ279" s="166"/>
      <c r="EK279" s="166"/>
      <c r="EL279" s="166"/>
      <c r="EM279" s="166"/>
      <c r="EN279" s="166"/>
      <c r="EO279" s="166"/>
      <c r="EP279" s="166"/>
      <c r="EQ279" s="166"/>
      <c r="ER279" s="166"/>
      <c r="ES279" s="166"/>
      <c r="ET279" s="166"/>
      <c r="EU279" s="166"/>
      <c r="EV279" s="166"/>
      <c r="EW279" s="166"/>
      <c r="EX279" s="166"/>
      <c r="EY279" s="166"/>
      <c r="EZ279" s="166"/>
      <c r="FA279" s="166"/>
      <c r="FB279" s="166"/>
      <c r="FC279" s="166"/>
      <c r="FD279" s="166"/>
      <c r="FE279" s="166"/>
      <c r="FF279" s="166"/>
      <c r="FG279" s="166"/>
      <c r="FH279" s="166"/>
      <c r="FI279" s="166"/>
      <c r="FJ279" s="166"/>
      <c r="FK279" s="166"/>
      <c r="FL279" s="166"/>
      <c r="FM279" s="166"/>
      <c r="FN279" s="166"/>
      <c r="FO279" s="166"/>
      <c r="FP279" s="166"/>
      <c r="FQ279" s="166"/>
      <c r="FR279" s="166"/>
      <c r="FS279" s="166"/>
      <c r="FT279" s="166"/>
      <c r="FU279" s="166"/>
      <c r="FV279" s="166"/>
      <c r="FW279" s="166"/>
      <c r="FX279" s="166"/>
      <c r="FY279" s="166"/>
      <c r="FZ279" s="166"/>
      <c r="GA279" s="166"/>
      <c r="GB279" s="166"/>
      <c r="GC279" s="166"/>
      <c r="GD279" s="166"/>
      <c r="GE279" s="166"/>
      <c r="GF279" s="166"/>
      <c r="GG279" s="166"/>
      <c r="GH279" s="166"/>
      <c r="GI279" s="166"/>
      <c r="GJ279" s="166"/>
      <c r="GK279" s="166"/>
      <c r="GL279" s="166"/>
      <c r="GM279" s="166"/>
      <c r="GN279" s="166"/>
      <c r="GO279" s="166"/>
      <c r="GP279" s="166"/>
      <c r="GQ279" s="166"/>
      <c r="GR279" s="166"/>
      <c r="GS279" s="166"/>
      <c r="GT279" s="166"/>
      <c r="GU279" s="166"/>
      <c r="GV279" s="166"/>
      <c r="GW279" s="166"/>
      <c r="GX279" s="166"/>
      <c r="GY279" s="166"/>
      <c r="GZ279" s="166"/>
      <c r="HA279" s="166"/>
      <c r="HB279" s="166"/>
      <c r="HC279" s="166"/>
      <c r="HD279" s="166"/>
      <c r="HE279" s="166"/>
      <c r="HF279" s="166"/>
      <c r="HG279" s="166"/>
      <c r="HH279" s="166"/>
      <c r="HI279" s="166"/>
      <c r="HJ279" s="166"/>
      <c r="HK279" s="166"/>
      <c r="HL279" s="166"/>
      <c r="HM279" s="166"/>
      <c r="HN279" s="166"/>
      <c r="HO279" s="166"/>
      <c r="HP279" s="166"/>
      <c r="HQ279" s="166"/>
      <c r="HR279" s="166"/>
      <c r="HS279" s="166"/>
      <c r="HT279" s="166"/>
      <c r="HU279" s="166"/>
      <c r="HV279" s="166"/>
      <c r="HW279" s="166"/>
      <c r="HX279" s="166"/>
      <c r="HY279" s="166"/>
      <c r="HZ279" s="166"/>
      <c r="IA279" s="166"/>
      <c r="IB279" s="166"/>
      <c r="IC279" s="166"/>
      <c r="ID279" s="166"/>
      <c r="IE279" s="166"/>
      <c r="IF279" s="166"/>
      <c r="IG279" s="166"/>
      <c r="IH279" s="166"/>
      <c r="II279" s="166"/>
      <c r="IJ279" s="166"/>
      <c r="IK279" s="166"/>
      <c r="IL279" s="166"/>
      <c r="IM279" s="166"/>
      <c r="IN279" s="166"/>
      <c r="IO279" s="166"/>
      <c r="IP279" s="166"/>
      <c r="IQ279" s="166"/>
      <c r="IR279" s="166"/>
      <c r="IS279" s="166"/>
      <c r="IT279" s="166"/>
      <c r="IU279" s="166"/>
      <c r="IV279" s="166"/>
    </row>
    <row r="280" spans="1:256" hidden="1">
      <c r="A280" s="868"/>
      <c r="B280" s="844"/>
      <c r="C280" s="173" t="s">
        <v>2</v>
      </c>
      <c r="D280" s="174">
        <f>D278+D279</f>
        <v>444000</v>
      </c>
      <c r="E280" s="175">
        <f t="shared" ref="E280:P280" si="118">E278+E279</f>
        <v>444000</v>
      </c>
      <c r="F280" s="175">
        <f t="shared" si="118"/>
        <v>0</v>
      </c>
      <c r="G280" s="175">
        <f t="shared" si="118"/>
        <v>0</v>
      </c>
      <c r="H280" s="175">
        <f t="shared" si="118"/>
        <v>0</v>
      </c>
      <c r="I280" s="175">
        <f t="shared" si="118"/>
        <v>444000</v>
      </c>
      <c r="J280" s="175">
        <f t="shared" si="118"/>
        <v>0</v>
      </c>
      <c r="K280" s="175">
        <f t="shared" si="118"/>
        <v>0</v>
      </c>
      <c r="L280" s="175">
        <f t="shared" si="118"/>
        <v>0</v>
      </c>
      <c r="M280" s="175">
        <f t="shared" si="118"/>
        <v>0</v>
      </c>
      <c r="N280" s="175">
        <f t="shared" si="118"/>
        <v>0</v>
      </c>
      <c r="O280" s="175">
        <f t="shared" si="118"/>
        <v>0</v>
      </c>
      <c r="P280" s="175">
        <f t="shared" si="118"/>
        <v>0</v>
      </c>
      <c r="Q280" s="176"/>
      <c r="R280" s="176"/>
      <c r="S280" s="176"/>
      <c r="T280" s="176"/>
      <c r="U280" s="17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6"/>
      <c r="CD280" s="166"/>
      <c r="CE280" s="166"/>
      <c r="CF280" s="166"/>
      <c r="CG280" s="166"/>
      <c r="CH280" s="166"/>
      <c r="CI280" s="166"/>
      <c r="CJ280" s="166"/>
      <c r="CK280" s="166"/>
      <c r="CL280" s="166"/>
      <c r="CM280" s="166"/>
      <c r="CN280" s="166"/>
      <c r="CO280" s="166"/>
      <c r="CP280" s="166"/>
      <c r="CQ280" s="166"/>
      <c r="CR280" s="166"/>
      <c r="CS280" s="166"/>
      <c r="CT280" s="166"/>
      <c r="CU280" s="166"/>
      <c r="CV280" s="166"/>
      <c r="CW280" s="166"/>
      <c r="CX280" s="166"/>
      <c r="CY280" s="166"/>
      <c r="CZ280" s="166"/>
      <c r="DA280" s="166"/>
      <c r="DB280" s="166"/>
      <c r="DC280" s="166"/>
      <c r="DD280" s="166"/>
      <c r="DE280" s="166"/>
      <c r="DF280" s="166"/>
      <c r="DG280" s="166"/>
      <c r="DH280" s="166"/>
      <c r="DI280" s="166"/>
      <c r="DJ280" s="166"/>
      <c r="DK280" s="166"/>
      <c r="DL280" s="166"/>
      <c r="DM280" s="166"/>
      <c r="DN280" s="166"/>
      <c r="DO280" s="166"/>
      <c r="DP280" s="166"/>
      <c r="DQ280" s="166"/>
      <c r="DR280" s="166"/>
      <c r="DS280" s="166"/>
      <c r="DT280" s="166"/>
      <c r="DU280" s="166"/>
      <c r="DV280" s="166"/>
      <c r="DW280" s="166"/>
      <c r="DX280" s="166"/>
      <c r="DY280" s="166"/>
      <c r="DZ280" s="166"/>
      <c r="EA280" s="166"/>
      <c r="EB280" s="166"/>
      <c r="EC280" s="166"/>
      <c r="ED280" s="166"/>
      <c r="EE280" s="166"/>
      <c r="EF280" s="166"/>
      <c r="EG280" s="166"/>
      <c r="EH280" s="166"/>
      <c r="EI280" s="166"/>
      <c r="EJ280" s="166"/>
      <c r="EK280" s="166"/>
      <c r="EL280" s="166"/>
      <c r="EM280" s="166"/>
      <c r="EN280" s="166"/>
      <c r="EO280" s="166"/>
      <c r="EP280" s="166"/>
      <c r="EQ280" s="166"/>
      <c r="ER280" s="166"/>
      <c r="ES280" s="166"/>
      <c r="ET280" s="166"/>
      <c r="EU280" s="166"/>
      <c r="EV280" s="166"/>
      <c r="EW280" s="166"/>
      <c r="EX280" s="166"/>
      <c r="EY280" s="166"/>
      <c r="EZ280" s="166"/>
      <c r="FA280" s="166"/>
      <c r="FB280" s="166"/>
      <c r="FC280" s="166"/>
      <c r="FD280" s="166"/>
      <c r="FE280" s="166"/>
      <c r="FF280" s="166"/>
      <c r="FG280" s="166"/>
      <c r="FH280" s="166"/>
      <c r="FI280" s="166"/>
      <c r="FJ280" s="166"/>
      <c r="FK280" s="166"/>
      <c r="FL280" s="166"/>
      <c r="FM280" s="166"/>
      <c r="FN280" s="166"/>
      <c r="FO280" s="166"/>
      <c r="FP280" s="166"/>
      <c r="FQ280" s="166"/>
      <c r="FR280" s="166"/>
      <c r="FS280" s="166"/>
      <c r="FT280" s="166"/>
      <c r="FU280" s="166"/>
      <c r="FV280" s="166"/>
      <c r="FW280" s="166"/>
      <c r="FX280" s="166"/>
      <c r="FY280" s="166"/>
      <c r="FZ280" s="166"/>
      <c r="GA280" s="166"/>
      <c r="GB280" s="166"/>
      <c r="GC280" s="166"/>
      <c r="GD280" s="166"/>
      <c r="GE280" s="166"/>
      <c r="GF280" s="166"/>
      <c r="GG280" s="166"/>
      <c r="GH280" s="166"/>
      <c r="GI280" s="166"/>
      <c r="GJ280" s="166"/>
      <c r="GK280" s="166"/>
      <c r="GL280" s="166"/>
      <c r="GM280" s="166"/>
      <c r="GN280" s="166"/>
      <c r="GO280" s="166"/>
      <c r="GP280" s="166"/>
      <c r="GQ280" s="166"/>
      <c r="GR280" s="166"/>
      <c r="GS280" s="166"/>
      <c r="GT280" s="166"/>
      <c r="GU280" s="166"/>
      <c r="GV280" s="166"/>
      <c r="GW280" s="166"/>
      <c r="GX280" s="166"/>
      <c r="GY280" s="166"/>
      <c r="GZ280" s="166"/>
      <c r="HA280" s="166"/>
      <c r="HB280" s="166"/>
      <c r="HC280" s="166"/>
      <c r="HD280" s="166"/>
      <c r="HE280" s="166"/>
      <c r="HF280" s="166"/>
      <c r="HG280" s="166"/>
      <c r="HH280" s="166"/>
      <c r="HI280" s="166"/>
      <c r="HJ280" s="166"/>
      <c r="HK280" s="166"/>
      <c r="HL280" s="166"/>
      <c r="HM280" s="166"/>
      <c r="HN280" s="166"/>
      <c r="HO280" s="166"/>
      <c r="HP280" s="166"/>
      <c r="HQ280" s="166"/>
      <c r="HR280" s="166"/>
      <c r="HS280" s="166"/>
      <c r="HT280" s="166"/>
      <c r="HU280" s="166"/>
      <c r="HV280" s="166"/>
      <c r="HW280" s="166"/>
      <c r="HX280" s="166"/>
      <c r="HY280" s="166"/>
      <c r="HZ280" s="166"/>
      <c r="IA280" s="166"/>
      <c r="IB280" s="166"/>
      <c r="IC280" s="166"/>
      <c r="ID280" s="166"/>
      <c r="IE280" s="166"/>
      <c r="IF280" s="166"/>
      <c r="IG280" s="166"/>
      <c r="IH280" s="166"/>
      <c r="II280" s="166"/>
      <c r="IJ280" s="166"/>
      <c r="IK280" s="166"/>
      <c r="IL280" s="166"/>
      <c r="IM280" s="166"/>
      <c r="IN280" s="166"/>
      <c r="IO280" s="166"/>
      <c r="IP280" s="166"/>
      <c r="IQ280" s="166"/>
      <c r="IR280" s="166"/>
      <c r="IS280" s="166"/>
      <c r="IT280" s="166"/>
      <c r="IU280" s="166"/>
      <c r="IV280" s="166"/>
    </row>
    <row r="281" spans="1:256" hidden="1">
      <c r="A281" s="866">
        <v>85324</v>
      </c>
      <c r="B281" s="842" t="s">
        <v>255</v>
      </c>
      <c r="C281" s="173" t="s">
        <v>0</v>
      </c>
      <c r="D281" s="174">
        <f>E281+M281</f>
        <v>391750</v>
      </c>
      <c r="E281" s="175">
        <f>F281+I281+J281+K281+L281</f>
        <v>391750</v>
      </c>
      <c r="F281" s="175">
        <f>G281+H281</f>
        <v>391750</v>
      </c>
      <c r="G281" s="175">
        <v>327750</v>
      </c>
      <c r="H281" s="175">
        <v>64000</v>
      </c>
      <c r="I281" s="175">
        <v>0</v>
      </c>
      <c r="J281" s="175">
        <v>0</v>
      </c>
      <c r="K281" s="175">
        <v>0</v>
      </c>
      <c r="L281" s="175">
        <v>0</v>
      </c>
      <c r="M281" s="175">
        <f>N281+P281</f>
        <v>0</v>
      </c>
      <c r="N281" s="175">
        <v>0</v>
      </c>
      <c r="O281" s="175">
        <v>0</v>
      </c>
      <c r="P281" s="175">
        <v>0</v>
      </c>
      <c r="Q281" s="176"/>
      <c r="R281" s="176"/>
      <c r="S281" s="176"/>
      <c r="T281" s="176"/>
      <c r="U281" s="17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6"/>
      <c r="CD281" s="166"/>
      <c r="CE281" s="166"/>
      <c r="CF281" s="166"/>
      <c r="CG281" s="166"/>
      <c r="CH281" s="166"/>
      <c r="CI281" s="166"/>
      <c r="CJ281" s="166"/>
      <c r="CK281" s="166"/>
      <c r="CL281" s="166"/>
      <c r="CM281" s="166"/>
      <c r="CN281" s="166"/>
      <c r="CO281" s="166"/>
      <c r="CP281" s="166"/>
      <c r="CQ281" s="166"/>
      <c r="CR281" s="166"/>
      <c r="CS281" s="166"/>
      <c r="CT281" s="166"/>
      <c r="CU281" s="166"/>
      <c r="CV281" s="166"/>
      <c r="CW281" s="166"/>
      <c r="CX281" s="166"/>
      <c r="CY281" s="166"/>
      <c r="CZ281" s="166"/>
      <c r="DA281" s="166"/>
      <c r="DB281" s="166"/>
      <c r="DC281" s="166"/>
      <c r="DD281" s="166"/>
      <c r="DE281" s="166"/>
      <c r="DF281" s="166"/>
      <c r="DG281" s="166"/>
      <c r="DH281" s="166"/>
      <c r="DI281" s="166"/>
      <c r="DJ281" s="166"/>
      <c r="DK281" s="166"/>
      <c r="DL281" s="166"/>
      <c r="DM281" s="166"/>
      <c r="DN281" s="166"/>
      <c r="DO281" s="166"/>
      <c r="DP281" s="166"/>
      <c r="DQ281" s="166"/>
      <c r="DR281" s="166"/>
      <c r="DS281" s="166"/>
      <c r="DT281" s="166"/>
      <c r="DU281" s="166"/>
      <c r="DV281" s="166"/>
      <c r="DW281" s="166"/>
      <c r="DX281" s="166"/>
      <c r="DY281" s="166"/>
      <c r="DZ281" s="166"/>
      <c r="EA281" s="166"/>
      <c r="EB281" s="166"/>
      <c r="EC281" s="166"/>
      <c r="ED281" s="166"/>
      <c r="EE281" s="166"/>
      <c r="EF281" s="166"/>
      <c r="EG281" s="166"/>
      <c r="EH281" s="166"/>
      <c r="EI281" s="166"/>
      <c r="EJ281" s="166"/>
      <c r="EK281" s="166"/>
      <c r="EL281" s="166"/>
      <c r="EM281" s="166"/>
      <c r="EN281" s="166"/>
      <c r="EO281" s="166"/>
      <c r="EP281" s="166"/>
      <c r="EQ281" s="166"/>
      <c r="ER281" s="166"/>
      <c r="ES281" s="166"/>
      <c r="ET281" s="166"/>
      <c r="EU281" s="166"/>
      <c r="EV281" s="166"/>
      <c r="EW281" s="166"/>
      <c r="EX281" s="166"/>
      <c r="EY281" s="166"/>
      <c r="EZ281" s="166"/>
      <c r="FA281" s="166"/>
      <c r="FB281" s="166"/>
      <c r="FC281" s="166"/>
      <c r="FD281" s="166"/>
      <c r="FE281" s="166"/>
      <c r="FF281" s="166"/>
      <c r="FG281" s="166"/>
      <c r="FH281" s="166"/>
      <c r="FI281" s="166"/>
      <c r="FJ281" s="166"/>
      <c r="FK281" s="166"/>
      <c r="FL281" s="166"/>
      <c r="FM281" s="166"/>
      <c r="FN281" s="166"/>
      <c r="FO281" s="166"/>
      <c r="FP281" s="166"/>
      <c r="FQ281" s="166"/>
      <c r="FR281" s="166"/>
      <c r="FS281" s="166"/>
      <c r="FT281" s="166"/>
      <c r="FU281" s="166"/>
      <c r="FV281" s="166"/>
      <c r="FW281" s="166"/>
      <c r="FX281" s="166"/>
      <c r="FY281" s="166"/>
      <c r="FZ281" s="166"/>
      <c r="GA281" s="166"/>
      <c r="GB281" s="166"/>
      <c r="GC281" s="166"/>
      <c r="GD281" s="166"/>
      <c r="GE281" s="166"/>
      <c r="GF281" s="166"/>
      <c r="GG281" s="166"/>
      <c r="GH281" s="166"/>
      <c r="GI281" s="166"/>
      <c r="GJ281" s="166"/>
      <c r="GK281" s="166"/>
      <c r="GL281" s="166"/>
      <c r="GM281" s="166"/>
      <c r="GN281" s="166"/>
      <c r="GO281" s="166"/>
      <c r="GP281" s="166"/>
      <c r="GQ281" s="166"/>
      <c r="GR281" s="166"/>
      <c r="GS281" s="166"/>
      <c r="GT281" s="166"/>
      <c r="GU281" s="166"/>
      <c r="GV281" s="166"/>
      <c r="GW281" s="166"/>
      <c r="GX281" s="166"/>
      <c r="GY281" s="166"/>
      <c r="GZ281" s="166"/>
      <c r="HA281" s="166"/>
      <c r="HB281" s="166"/>
      <c r="HC281" s="166"/>
      <c r="HD281" s="166"/>
      <c r="HE281" s="166"/>
      <c r="HF281" s="166"/>
      <c r="HG281" s="166"/>
      <c r="HH281" s="166"/>
      <c r="HI281" s="166"/>
      <c r="HJ281" s="166"/>
      <c r="HK281" s="166"/>
      <c r="HL281" s="166"/>
      <c r="HM281" s="166"/>
      <c r="HN281" s="166"/>
      <c r="HO281" s="166"/>
      <c r="HP281" s="166"/>
      <c r="HQ281" s="166"/>
      <c r="HR281" s="166"/>
      <c r="HS281" s="166"/>
      <c r="HT281" s="166"/>
      <c r="HU281" s="166"/>
      <c r="HV281" s="166"/>
      <c r="HW281" s="166"/>
      <c r="HX281" s="166"/>
      <c r="HY281" s="166"/>
      <c r="HZ281" s="166"/>
      <c r="IA281" s="166"/>
      <c r="IB281" s="166"/>
      <c r="IC281" s="166"/>
      <c r="ID281" s="166"/>
      <c r="IE281" s="166"/>
      <c r="IF281" s="166"/>
      <c r="IG281" s="166"/>
      <c r="IH281" s="166"/>
      <c r="II281" s="166"/>
      <c r="IJ281" s="166"/>
      <c r="IK281" s="166"/>
      <c r="IL281" s="166"/>
      <c r="IM281" s="166"/>
      <c r="IN281" s="166"/>
      <c r="IO281" s="166"/>
      <c r="IP281" s="166"/>
      <c r="IQ281" s="166"/>
      <c r="IR281" s="166"/>
      <c r="IS281" s="166"/>
      <c r="IT281" s="166"/>
      <c r="IU281" s="166"/>
      <c r="IV281" s="166"/>
    </row>
    <row r="282" spans="1:256" hidden="1">
      <c r="A282" s="867"/>
      <c r="B282" s="843"/>
      <c r="C282" s="173" t="s">
        <v>1</v>
      </c>
      <c r="D282" s="174">
        <f>E282+M282</f>
        <v>0</v>
      </c>
      <c r="E282" s="175">
        <f>F282+I282+J282+K282+L282</f>
        <v>0</v>
      </c>
      <c r="F282" s="175">
        <f>G282+H282</f>
        <v>0</v>
      </c>
      <c r="G282" s="175"/>
      <c r="H282" s="175"/>
      <c r="I282" s="175"/>
      <c r="J282" s="175"/>
      <c r="K282" s="175"/>
      <c r="L282" s="175"/>
      <c r="M282" s="175">
        <f>N282+P282</f>
        <v>0</v>
      </c>
      <c r="N282" s="175"/>
      <c r="O282" s="175"/>
      <c r="P282" s="175"/>
      <c r="Q282" s="176"/>
      <c r="R282" s="176"/>
      <c r="S282" s="176"/>
      <c r="T282" s="176"/>
      <c r="U282" s="17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6"/>
      <c r="BZ282" s="166"/>
      <c r="CA282" s="166"/>
      <c r="CB282" s="166"/>
      <c r="CC282" s="166"/>
      <c r="CD282" s="166"/>
      <c r="CE282" s="166"/>
      <c r="CF282" s="166"/>
      <c r="CG282" s="166"/>
      <c r="CH282" s="166"/>
      <c r="CI282" s="166"/>
      <c r="CJ282" s="166"/>
      <c r="CK282" s="166"/>
      <c r="CL282" s="166"/>
      <c r="CM282" s="166"/>
      <c r="CN282" s="166"/>
      <c r="CO282" s="166"/>
      <c r="CP282" s="166"/>
      <c r="CQ282" s="166"/>
      <c r="CR282" s="166"/>
      <c r="CS282" s="166"/>
      <c r="CT282" s="166"/>
      <c r="CU282" s="166"/>
      <c r="CV282" s="166"/>
      <c r="CW282" s="166"/>
      <c r="CX282" s="166"/>
      <c r="CY282" s="166"/>
      <c r="CZ282" s="166"/>
      <c r="DA282" s="166"/>
      <c r="DB282" s="166"/>
      <c r="DC282" s="166"/>
      <c r="DD282" s="166"/>
      <c r="DE282" s="166"/>
      <c r="DF282" s="166"/>
      <c r="DG282" s="166"/>
      <c r="DH282" s="166"/>
      <c r="DI282" s="166"/>
      <c r="DJ282" s="166"/>
      <c r="DK282" s="166"/>
      <c r="DL282" s="166"/>
      <c r="DM282" s="166"/>
      <c r="DN282" s="166"/>
      <c r="DO282" s="166"/>
      <c r="DP282" s="166"/>
      <c r="DQ282" s="166"/>
      <c r="DR282" s="166"/>
      <c r="DS282" s="166"/>
      <c r="DT282" s="166"/>
      <c r="DU282" s="166"/>
      <c r="DV282" s="166"/>
      <c r="DW282" s="166"/>
      <c r="DX282" s="166"/>
      <c r="DY282" s="166"/>
      <c r="DZ282" s="166"/>
      <c r="EA282" s="166"/>
      <c r="EB282" s="166"/>
      <c r="EC282" s="166"/>
      <c r="ED282" s="166"/>
      <c r="EE282" s="166"/>
      <c r="EF282" s="166"/>
      <c r="EG282" s="166"/>
      <c r="EH282" s="166"/>
      <c r="EI282" s="166"/>
      <c r="EJ282" s="166"/>
      <c r="EK282" s="166"/>
      <c r="EL282" s="166"/>
      <c r="EM282" s="166"/>
      <c r="EN282" s="166"/>
      <c r="EO282" s="166"/>
      <c r="EP282" s="166"/>
      <c r="EQ282" s="166"/>
      <c r="ER282" s="166"/>
      <c r="ES282" s="166"/>
      <c r="ET282" s="166"/>
      <c r="EU282" s="166"/>
      <c r="EV282" s="166"/>
      <c r="EW282" s="166"/>
      <c r="EX282" s="166"/>
      <c r="EY282" s="166"/>
      <c r="EZ282" s="166"/>
      <c r="FA282" s="166"/>
      <c r="FB282" s="166"/>
      <c r="FC282" s="166"/>
      <c r="FD282" s="166"/>
      <c r="FE282" s="166"/>
      <c r="FF282" s="166"/>
      <c r="FG282" s="166"/>
      <c r="FH282" s="166"/>
      <c r="FI282" s="166"/>
      <c r="FJ282" s="166"/>
      <c r="FK282" s="166"/>
      <c r="FL282" s="166"/>
      <c r="FM282" s="166"/>
      <c r="FN282" s="166"/>
      <c r="FO282" s="166"/>
      <c r="FP282" s="166"/>
      <c r="FQ282" s="166"/>
      <c r="FR282" s="166"/>
      <c r="FS282" s="166"/>
      <c r="FT282" s="166"/>
      <c r="FU282" s="166"/>
      <c r="FV282" s="166"/>
      <c r="FW282" s="166"/>
      <c r="FX282" s="166"/>
      <c r="FY282" s="166"/>
      <c r="FZ282" s="166"/>
      <c r="GA282" s="166"/>
      <c r="GB282" s="166"/>
      <c r="GC282" s="166"/>
      <c r="GD282" s="166"/>
      <c r="GE282" s="166"/>
      <c r="GF282" s="166"/>
      <c r="GG282" s="166"/>
      <c r="GH282" s="166"/>
      <c r="GI282" s="166"/>
      <c r="GJ282" s="166"/>
      <c r="GK282" s="166"/>
      <c r="GL282" s="166"/>
      <c r="GM282" s="166"/>
      <c r="GN282" s="166"/>
      <c r="GO282" s="166"/>
      <c r="GP282" s="166"/>
      <c r="GQ282" s="166"/>
      <c r="GR282" s="166"/>
      <c r="GS282" s="166"/>
      <c r="GT282" s="166"/>
      <c r="GU282" s="166"/>
      <c r="GV282" s="166"/>
      <c r="GW282" s="166"/>
      <c r="GX282" s="166"/>
      <c r="GY282" s="166"/>
      <c r="GZ282" s="166"/>
      <c r="HA282" s="166"/>
      <c r="HB282" s="166"/>
      <c r="HC282" s="166"/>
      <c r="HD282" s="166"/>
      <c r="HE282" s="166"/>
      <c r="HF282" s="166"/>
      <c r="HG282" s="166"/>
      <c r="HH282" s="166"/>
      <c r="HI282" s="166"/>
      <c r="HJ282" s="166"/>
      <c r="HK282" s="166"/>
      <c r="HL282" s="166"/>
      <c r="HM282" s="166"/>
      <c r="HN282" s="166"/>
      <c r="HO282" s="166"/>
      <c r="HP282" s="166"/>
      <c r="HQ282" s="166"/>
      <c r="HR282" s="166"/>
      <c r="HS282" s="166"/>
      <c r="HT282" s="166"/>
      <c r="HU282" s="166"/>
      <c r="HV282" s="166"/>
      <c r="HW282" s="166"/>
      <c r="HX282" s="166"/>
      <c r="HY282" s="166"/>
      <c r="HZ282" s="166"/>
      <c r="IA282" s="166"/>
      <c r="IB282" s="166"/>
      <c r="IC282" s="166"/>
      <c r="ID282" s="166"/>
      <c r="IE282" s="166"/>
      <c r="IF282" s="166"/>
      <c r="IG282" s="166"/>
      <c r="IH282" s="166"/>
      <c r="II282" s="166"/>
      <c r="IJ282" s="166"/>
      <c r="IK282" s="166"/>
      <c r="IL282" s="166"/>
      <c r="IM282" s="166"/>
      <c r="IN282" s="166"/>
      <c r="IO282" s="166"/>
      <c r="IP282" s="166"/>
      <c r="IQ282" s="166"/>
      <c r="IR282" s="166"/>
      <c r="IS282" s="166"/>
      <c r="IT282" s="166"/>
      <c r="IU282" s="166"/>
      <c r="IV282" s="166"/>
    </row>
    <row r="283" spans="1:256" hidden="1">
      <c r="A283" s="868"/>
      <c r="B283" s="844"/>
      <c r="C283" s="173" t="s">
        <v>2</v>
      </c>
      <c r="D283" s="174">
        <f>D281+D282</f>
        <v>391750</v>
      </c>
      <c r="E283" s="175">
        <f t="shared" ref="E283:P283" si="119">E281+E282</f>
        <v>391750</v>
      </c>
      <c r="F283" s="175">
        <f t="shared" si="119"/>
        <v>391750</v>
      </c>
      <c r="G283" s="175">
        <f t="shared" si="119"/>
        <v>327750</v>
      </c>
      <c r="H283" s="175">
        <f t="shared" si="119"/>
        <v>64000</v>
      </c>
      <c r="I283" s="175">
        <f t="shared" si="119"/>
        <v>0</v>
      </c>
      <c r="J283" s="175">
        <f t="shared" si="119"/>
        <v>0</v>
      </c>
      <c r="K283" s="175">
        <f t="shared" si="119"/>
        <v>0</v>
      </c>
      <c r="L283" s="175">
        <f t="shared" si="119"/>
        <v>0</v>
      </c>
      <c r="M283" s="175">
        <f t="shared" si="119"/>
        <v>0</v>
      </c>
      <c r="N283" s="175">
        <f t="shared" si="119"/>
        <v>0</v>
      </c>
      <c r="O283" s="175">
        <f t="shared" si="119"/>
        <v>0</v>
      </c>
      <c r="P283" s="175">
        <f t="shared" si="119"/>
        <v>0</v>
      </c>
      <c r="Q283" s="176"/>
      <c r="R283" s="176"/>
      <c r="S283" s="176"/>
      <c r="T283" s="176"/>
      <c r="U283" s="17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  <c r="CB283" s="166"/>
      <c r="CC283" s="166"/>
      <c r="CD283" s="166"/>
      <c r="CE283" s="166"/>
      <c r="CF283" s="166"/>
      <c r="CG283" s="166"/>
      <c r="CH283" s="166"/>
      <c r="CI283" s="166"/>
      <c r="CJ283" s="166"/>
      <c r="CK283" s="166"/>
      <c r="CL283" s="166"/>
      <c r="CM283" s="166"/>
      <c r="CN283" s="166"/>
      <c r="CO283" s="166"/>
      <c r="CP283" s="166"/>
      <c r="CQ283" s="166"/>
      <c r="CR283" s="166"/>
      <c r="CS283" s="166"/>
      <c r="CT283" s="166"/>
      <c r="CU283" s="166"/>
      <c r="CV283" s="166"/>
      <c r="CW283" s="166"/>
      <c r="CX283" s="166"/>
      <c r="CY283" s="166"/>
      <c r="CZ283" s="166"/>
      <c r="DA283" s="166"/>
      <c r="DB283" s="166"/>
      <c r="DC283" s="166"/>
      <c r="DD283" s="166"/>
      <c r="DE283" s="166"/>
      <c r="DF283" s="166"/>
      <c r="DG283" s="166"/>
      <c r="DH283" s="166"/>
      <c r="DI283" s="166"/>
      <c r="DJ283" s="166"/>
      <c r="DK283" s="166"/>
      <c r="DL283" s="166"/>
      <c r="DM283" s="166"/>
      <c r="DN283" s="166"/>
      <c r="DO283" s="166"/>
      <c r="DP283" s="166"/>
      <c r="DQ283" s="166"/>
      <c r="DR283" s="166"/>
      <c r="DS283" s="166"/>
      <c r="DT283" s="166"/>
      <c r="DU283" s="166"/>
      <c r="DV283" s="166"/>
      <c r="DW283" s="166"/>
      <c r="DX283" s="166"/>
      <c r="DY283" s="166"/>
      <c r="DZ283" s="166"/>
      <c r="EA283" s="166"/>
      <c r="EB283" s="166"/>
      <c r="EC283" s="166"/>
      <c r="ED283" s="166"/>
      <c r="EE283" s="166"/>
      <c r="EF283" s="166"/>
      <c r="EG283" s="166"/>
      <c r="EH283" s="166"/>
      <c r="EI283" s="166"/>
      <c r="EJ283" s="166"/>
      <c r="EK283" s="166"/>
      <c r="EL283" s="166"/>
      <c r="EM283" s="166"/>
      <c r="EN283" s="166"/>
      <c r="EO283" s="166"/>
      <c r="EP283" s="166"/>
      <c r="EQ283" s="166"/>
      <c r="ER283" s="166"/>
      <c r="ES283" s="166"/>
      <c r="ET283" s="166"/>
      <c r="EU283" s="166"/>
      <c r="EV283" s="166"/>
      <c r="EW283" s="166"/>
      <c r="EX283" s="166"/>
      <c r="EY283" s="166"/>
      <c r="EZ283" s="166"/>
      <c r="FA283" s="166"/>
      <c r="FB283" s="166"/>
      <c r="FC283" s="166"/>
      <c r="FD283" s="166"/>
      <c r="FE283" s="166"/>
      <c r="FF283" s="166"/>
      <c r="FG283" s="166"/>
      <c r="FH283" s="166"/>
      <c r="FI283" s="166"/>
      <c r="FJ283" s="166"/>
      <c r="FK283" s="166"/>
      <c r="FL283" s="166"/>
      <c r="FM283" s="166"/>
      <c r="FN283" s="166"/>
      <c r="FO283" s="166"/>
      <c r="FP283" s="166"/>
      <c r="FQ283" s="166"/>
      <c r="FR283" s="166"/>
      <c r="FS283" s="166"/>
      <c r="FT283" s="166"/>
      <c r="FU283" s="166"/>
      <c r="FV283" s="166"/>
      <c r="FW283" s="166"/>
      <c r="FX283" s="166"/>
      <c r="FY283" s="166"/>
      <c r="FZ283" s="166"/>
      <c r="GA283" s="166"/>
      <c r="GB283" s="166"/>
      <c r="GC283" s="166"/>
      <c r="GD283" s="166"/>
      <c r="GE283" s="166"/>
      <c r="GF283" s="166"/>
      <c r="GG283" s="166"/>
      <c r="GH283" s="166"/>
      <c r="GI283" s="166"/>
      <c r="GJ283" s="166"/>
      <c r="GK283" s="166"/>
      <c r="GL283" s="166"/>
      <c r="GM283" s="166"/>
      <c r="GN283" s="166"/>
      <c r="GO283" s="166"/>
      <c r="GP283" s="166"/>
      <c r="GQ283" s="166"/>
      <c r="GR283" s="166"/>
      <c r="GS283" s="166"/>
      <c r="GT283" s="166"/>
      <c r="GU283" s="166"/>
      <c r="GV283" s="166"/>
      <c r="GW283" s="166"/>
      <c r="GX283" s="166"/>
      <c r="GY283" s="166"/>
      <c r="GZ283" s="166"/>
      <c r="HA283" s="166"/>
      <c r="HB283" s="166"/>
      <c r="HC283" s="166"/>
      <c r="HD283" s="166"/>
      <c r="HE283" s="166"/>
      <c r="HF283" s="166"/>
      <c r="HG283" s="166"/>
      <c r="HH283" s="166"/>
      <c r="HI283" s="166"/>
      <c r="HJ283" s="166"/>
      <c r="HK283" s="166"/>
      <c r="HL283" s="166"/>
      <c r="HM283" s="166"/>
      <c r="HN283" s="166"/>
      <c r="HO283" s="166"/>
      <c r="HP283" s="166"/>
      <c r="HQ283" s="166"/>
      <c r="HR283" s="166"/>
      <c r="HS283" s="166"/>
      <c r="HT283" s="166"/>
      <c r="HU283" s="166"/>
      <c r="HV283" s="166"/>
      <c r="HW283" s="166"/>
      <c r="HX283" s="166"/>
      <c r="HY283" s="166"/>
      <c r="HZ283" s="166"/>
      <c r="IA283" s="166"/>
      <c r="IB283" s="166"/>
      <c r="IC283" s="166"/>
      <c r="ID283" s="166"/>
      <c r="IE283" s="166"/>
      <c r="IF283" s="166"/>
      <c r="IG283" s="166"/>
      <c r="IH283" s="166"/>
      <c r="II283" s="166"/>
      <c r="IJ283" s="166"/>
      <c r="IK283" s="166"/>
      <c r="IL283" s="166"/>
      <c r="IM283" s="166"/>
      <c r="IN283" s="166"/>
      <c r="IO283" s="166"/>
      <c r="IP283" s="166"/>
      <c r="IQ283" s="166"/>
      <c r="IR283" s="166"/>
      <c r="IS283" s="166"/>
      <c r="IT283" s="166"/>
      <c r="IU283" s="166"/>
      <c r="IV283" s="166"/>
    </row>
    <row r="284" spans="1:256" hidden="1">
      <c r="A284" s="866">
        <v>85325</v>
      </c>
      <c r="B284" s="842" t="s">
        <v>256</v>
      </c>
      <c r="C284" s="173" t="s">
        <v>0</v>
      </c>
      <c r="D284" s="174">
        <f>E284+M284</f>
        <v>1580000</v>
      </c>
      <c r="E284" s="175">
        <f>F284+I284+J284+K284+L284</f>
        <v>1580000</v>
      </c>
      <c r="F284" s="175">
        <f>G284+H284</f>
        <v>1577000</v>
      </c>
      <c r="G284" s="175">
        <v>1278000</v>
      </c>
      <c r="H284" s="175">
        <v>299000</v>
      </c>
      <c r="I284" s="175">
        <v>0</v>
      </c>
      <c r="J284" s="175">
        <v>3000</v>
      </c>
      <c r="K284" s="175">
        <v>0</v>
      </c>
      <c r="L284" s="175">
        <v>0</v>
      </c>
      <c r="M284" s="175">
        <f>N284+P284</f>
        <v>0</v>
      </c>
      <c r="N284" s="175">
        <v>0</v>
      </c>
      <c r="O284" s="175">
        <v>0</v>
      </c>
      <c r="P284" s="175">
        <v>0</v>
      </c>
      <c r="Q284" s="176"/>
      <c r="R284" s="176"/>
      <c r="S284" s="176"/>
      <c r="T284" s="176"/>
      <c r="U284" s="17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6"/>
      <c r="CD284" s="166"/>
      <c r="CE284" s="166"/>
      <c r="CF284" s="166"/>
      <c r="CG284" s="166"/>
      <c r="CH284" s="166"/>
      <c r="CI284" s="166"/>
      <c r="CJ284" s="166"/>
      <c r="CK284" s="166"/>
      <c r="CL284" s="166"/>
      <c r="CM284" s="166"/>
      <c r="CN284" s="166"/>
      <c r="CO284" s="166"/>
      <c r="CP284" s="166"/>
      <c r="CQ284" s="166"/>
      <c r="CR284" s="166"/>
      <c r="CS284" s="166"/>
      <c r="CT284" s="166"/>
      <c r="CU284" s="166"/>
      <c r="CV284" s="166"/>
      <c r="CW284" s="166"/>
      <c r="CX284" s="166"/>
      <c r="CY284" s="166"/>
      <c r="CZ284" s="166"/>
      <c r="DA284" s="166"/>
      <c r="DB284" s="166"/>
      <c r="DC284" s="166"/>
      <c r="DD284" s="166"/>
      <c r="DE284" s="166"/>
      <c r="DF284" s="166"/>
      <c r="DG284" s="166"/>
      <c r="DH284" s="166"/>
      <c r="DI284" s="166"/>
      <c r="DJ284" s="166"/>
      <c r="DK284" s="166"/>
      <c r="DL284" s="166"/>
      <c r="DM284" s="166"/>
      <c r="DN284" s="166"/>
      <c r="DO284" s="166"/>
      <c r="DP284" s="166"/>
      <c r="DQ284" s="166"/>
      <c r="DR284" s="166"/>
      <c r="DS284" s="166"/>
      <c r="DT284" s="166"/>
      <c r="DU284" s="166"/>
      <c r="DV284" s="166"/>
      <c r="DW284" s="166"/>
      <c r="DX284" s="166"/>
      <c r="DY284" s="166"/>
      <c r="DZ284" s="166"/>
      <c r="EA284" s="166"/>
      <c r="EB284" s="166"/>
      <c r="EC284" s="166"/>
      <c r="ED284" s="166"/>
      <c r="EE284" s="166"/>
      <c r="EF284" s="166"/>
      <c r="EG284" s="166"/>
      <c r="EH284" s="166"/>
      <c r="EI284" s="166"/>
      <c r="EJ284" s="166"/>
      <c r="EK284" s="166"/>
      <c r="EL284" s="166"/>
      <c r="EM284" s="166"/>
      <c r="EN284" s="166"/>
      <c r="EO284" s="166"/>
      <c r="EP284" s="166"/>
      <c r="EQ284" s="166"/>
      <c r="ER284" s="166"/>
      <c r="ES284" s="166"/>
      <c r="ET284" s="166"/>
      <c r="EU284" s="166"/>
      <c r="EV284" s="166"/>
      <c r="EW284" s="166"/>
      <c r="EX284" s="166"/>
      <c r="EY284" s="166"/>
      <c r="EZ284" s="166"/>
      <c r="FA284" s="166"/>
      <c r="FB284" s="166"/>
      <c r="FC284" s="166"/>
      <c r="FD284" s="166"/>
      <c r="FE284" s="166"/>
      <c r="FF284" s="166"/>
      <c r="FG284" s="166"/>
      <c r="FH284" s="166"/>
      <c r="FI284" s="166"/>
      <c r="FJ284" s="166"/>
      <c r="FK284" s="166"/>
      <c r="FL284" s="166"/>
      <c r="FM284" s="166"/>
      <c r="FN284" s="166"/>
      <c r="FO284" s="166"/>
      <c r="FP284" s="166"/>
      <c r="FQ284" s="166"/>
      <c r="FR284" s="166"/>
      <c r="FS284" s="166"/>
      <c r="FT284" s="166"/>
      <c r="FU284" s="166"/>
      <c r="FV284" s="166"/>
      <c r="FW284" s="166"/>
      <c r="FX284" s="166"/>
      <c r="FY284" s="166"/>
      <c r="FZ284" s="166"/>
      <c r="GA284" s="166"/>
      <c r="GB284" s="166"/>
      <c r="GC284" s="166"/>
      <c r="GD284" s="166"/>
      <c r="GE284" s="166"/>
      <c r="GF284" s="166"/>
      <c r="GG284" s="166"/>
      <c r="GH284" s="166"/>
      <c r="GI284" s="166"/>
      <c r="GJ284" s="166"/>
      <c r="GK284" s="166"/>
      <c r="GL284" s="166"/>
      <c r="GM284" s="166"/>
      <c r="GN284" s="166"/>
      <c r="GO284" s="166"/>
      <c r="GP284" s="166"/>
      <c r="GQ284" s="166"/>
      <c r="GR284" s="166"/>
      <c r="GS284" s="166"/>
      <c r="GT284" s="166"/>
      <c r="GU284" s="166"/>
      <c r="GV284" s="166"/>
      <c r="GW284" s="166"/>
      <c r="GX284" s="166"/>
      <c r="GY284" s="166"/>
      <c r="GZ284" s="166"/>
      <c r="HA284" s="166"/>
      <c r="HB284" s="166"/>
      <c r="HC284" s="166"/>
      <c r="HD284" s="166"/>
      <c r="HE284" s="166"/>
      <c r="HF284" s="166"/>
      <c r="HG284" s="166"/>
      <c r="HH284" s="166"/>
      <c r="HI284" s="166"/>
      <c r="HJ284" s="166"/>
      <c r="HK284" s="166"/>
      <c r="HL284" s="166"/>
      <c r="HM284" s="166"/>
      <c r="HN284" s="166"/>
      <c r="HO284" s="166"/>
      <c r="HP284" s="166"/>
      <c r="HQ284" s="166"/>
      <c r="HR284" s="166"/>
      <c r="HS284" s="166"/>
      <c r="HT284" s="166"/>
      <c r="HU284" s="166"/>
      <c r="HV284" s="166"/>
      <c r="HW284" s="166"/>
      <c r="HX284" s="166"/>
      <c r="HY284" s="166"/>
      <c r="HZ284" s="166"/>
      <c r="IA284" s="166"/>
      <c r="IB284" s="166"/>
      <c r="IC284" s="166"/>
      <c r="ID284" s="166"/>
      <c r="IE284" s="166"/>
      <c r="IF284" s="166"/>
      <c r="IG284" s="166"/>
      <c r="IH284" s="166"/>
      <c r="II284" s="166"/>
      <c r="IJ284" s="166"/>
      <c r="IK284" s="166"/>
      <c r="IL284" s="166"/>
      <c r="IM284" s="166"/>
      <c r="IN284" s="166"/>
      <c r="IO284" s="166"/>
      <c r="IP284" s="166"/>
      <c r="IQ284" s="166"/>
      <c r="IR284" s="166"/>
      <c r="IS284" s="166"/>
      <c r="IT284" s="166"/>
      <c r="IU284" s="166"/>
      <c r="IV284" s="166"/>
    </row>
    <row r="285" spans="1:256" hidden="1">
      <c r="A285" s="867"/>
      <c r="B285" s="843"/>
      <c r="C285" s="173" t="s">
        <v>1</v>
      </c>
      <c r="D285" s="174">
        <f>E285+M285</f>
        <v>0</v>
      </c>
      <c r="E285" s="175">
        <f>F285+I285+J285+K285+L285</f>
        <v>0</v>
      </c>
      <c r="F285" s="175">
        <f>G285+H285</f>
        <v>0</v>
      </c>
      <c r="G285" s="175"/>
      <c r="H285" s="175"/>
      <c r="I285" s="175"/>
      <c r="J285" s="175"/>
      <c r="K285" s="175"/>
      <c r="L285" s="175"/>
      <c r="M285" s="175">
        <f>N285+P285</f>
        <v>0</v>
      </c>
      <c r="N285" s="175"/>
      <c r="O285" s="175"/>
      <c r="P285" s="175"/>
      <c r="Q285" s="176"/>
      <c r="R285" s="176"/>
      <c r="S285" s="176"/>
      <c r="T285" s="176"/>
      <c r="U285" s="17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  <c r="CB285" s="166"/>
      <c r="CC285" s="166"/>
      <c r="CD285" s="166"/>
      <c r="CE285" s="166"/>
      <c r="CF285" s="166"/>
      <c r="CG285" s="166"/>
      <c r="CH285" s="166"/>
      <c r="CI285" s="166"/>
      <c r="CJ285" s="166"/>
      <c r="CK285" s="166"/>
      <c r="CL285" s="166"/>
      <c r="CM285" s="166"/>
      <c r="CN285" s="166"/>
      <c r="CO285" s="166"/>
      <c r="CP285" s="166"/>
      <c r="CQ285" s="166"/>
      <c r="CR285" s="166"/>
      <c r="CS285" s="166"/>
      <c r="CT285" s="166"/>
      <c r="CU285" s="166"/>
      <c r="CV285" s="166"/>
      <c r="CW285" s="166"/>
      <c r="CX285" s="166"/>
      <c r="CY285" s="166"/>
      <c r="CZ285" s="166"/>
      <c r="DA285" s="166"/>
      <c r="DB285" s="166"/>
      <c r="DC285" s="166"/>
      <c r="DD285" s="166"/>
      <c r="DE285" s="166"/>
      <c r="DF285" s="166"/>
      <c r="DG285" s="166"/>
      <c r="DH285" s="166"/>
      <c r="DI285" s="166"/>
      <c r="DJ285" s="166"/>
      <c r="DK285" s="166"/>
      <c r="DL285" s="166"/>
      <c r="DM285" s="166"/>
      <c r="DN285" s="166"/>
      <c r="DO285" s="166"/>
      <c r="DP285" s="166"/>
      <c r="DQ285" s="166"/>
      <c r="DR285" s="166"/>
      <c r="DS285" s="166"/>
      <c r="DT285" s="166"/>
      <c r="DU285" s="166"/>
      <c r="DV285" s="166"/>
      <c r="DW285" s="166"/>
      <c r="DX285" s="166"/>
      <c r="DY285" s="166"/>
      <c r="DZ285" s="166"/>
      <c r="EA285" s="166"/>
      <c r="EB285" s="166"/>
      <c r="EC285" s="166"/>
      <c r="ED285" s="166"/>
      <c r="EE285" s="166"/>
      <c r="EF285" s="166"/>
      <c r="EG285" s="166"/>
      <c r="EH285" s="166"/>
      <c r="EI285" s="166"/>
      <c r="EJ285" s="166"/>
      <c r="EK285" s="166"/>
      <c r="EL285" s="166"/>
      <c r="EM285" s="166"/>
      <c r="EN285" s="166"/>
      <c r="EO285" s="166"/>
      <c r="EP285" s="166"/>
      <c r="EQ285" s="166"/>
      <c r="ER285" s="166"/>
      <c r="ES285" s="166"/>
      <c r="ET285" s="166"/>
      <c r="EU285" s="166"/>
      <c r="EV285" s="166"/>
      <c r="EW285" s="166"/>
      <c r="EX285" s="166"/>
      <c r="EY285" s="166"/>
      <c r="EZ285" s="166"/>
      <c r="FA285" s="166"/>
      <c r="FB285" s="166"/>
      <c r="FC285" s="166"/>
      <c r="FD285" s="166"/>
      <c r="FE285" s="166"/>
      <c r="FF285" s="166"/>
      <c r="FG285" s="166"/>
      <c r="FH285" s="166"/>
      <c r="FI285" s="166"/>
      <c r="FJ285" s="166"/>
      <c r="FK285" s="166"/>
      <c r="FL285" s="166"/>
      <c r="FM285" s="166"/>
      <c r="FN285" s="166"/>
      <c r="FO285" s="166"/>
      <c r="FP285" s="166"/>
      <c r="FQ285" s="166"/>
      <c r="FR285" s="166"/>
      <c r="FS285" s="166"/>
      <c r="FT285" s="166"/>
      <c r="FU285" s="166"/>
      <c r="FV285" s="166"/>
      <c r="FW285" s="166"/>
      <c r="FX285" s="166"/>
      <c r="FY285" s="166"/>
      <c r="FZ285" s="166"/>
      <c r="GA285" s="166"/>
      <c r="GB285" s="166"/>
      <c r="GC285" s="166"/>
      <c r="GD285" s="166"/>
      <c r="GE285" s="166"/>
      <c r="GF285" s="166"/>
      <c r="GG285" s="166"/>
      <c r="GH285" s="166"/>
      <c r="GI285" s="166"/>
      <c r="GJ285" s="166"/>
      <c r="GK285" s="166"/>
      <c r="GL285" s="166"/>
      <c r="GM285" s="166"/>
      <c r="GN285" s="166"/>
      <c r="GO285" s="166"/>
      <c r="GP285" s="166"/>
      <c r="GQ285" s="166"/>
      <c r="GR285" s="166"/>
      <c r="GS285" s="166"/>
      <c r="GT285" s="166"/>
      <c r="GU285" s="166"/>
      <c r="GV285" s="166"/>
      <c r="GW285" s="166"/>
      <c r="GX285" s="166"/>
      <c r="GY285" s="166"/>
      <c r="GZ285" s="166"/>
      <c r="HA285" s="166"/>
      <c r="HB285" s="166"/>
      <c r="HC285" s="166"/>
      <c r="HD285" s="166"/>
      <c r="HE285" s="166"/>
      <c r="HF285" s="166"/>
      <c r="HG285" s="166"/>
      <c r="HH285" s="166"/>
      <c r="HI285" s="166"/>
      <c r="HJ285" s="166"/>
      <c r="HK285" s="166"/>
      <c r="HL285" s="166"/>
      <c r="HM285" s="166"/>
      <c r="HN285" s="166"/>
      <c r="HO285" s="166"/>
      <c r="HP285" s="166"/>
      <c r="HQ285" s="166"/>
      <c r="HR285" s="166"/>
      <c r="HS285" s="166"/>
      <c r="HT285" s="166"/>
      <c r="HU285" s="166"/>
      <c r="HV285" s="166"/>
      <c r="HW285" s="166"/>
      <c r="HX285" s="166"/>
      <c r="HY285" s="166"/>
      <c r="HZ285" s="166"/>
      <c r="IA285" s="166"/>
      <c r="IB285" s="166"/>
      <c r="IC285" s="166"/>
      <c r="ID285" s="166"/>
      <c r="IE285" s="166"/>
      <c r="IF285" s="166"/>
      <c r="IG285" s="166"/>
      <c r="IH285" s="166"/>
      <c r="II285" s="166"/>
      <c r="IJ285" s="166"/>
      <c r="IK285" s="166"/>
      <c r="IL285" s="166"/>
      <c r="IM285" s="166"/>
      <c r="IN285" s="166"/>
      <c r="IO285" s="166"/>
      <c r="IP285" s="166"/>
      <c r="IQ285" s="166"/>
      <c r="IR285" s="166"/>
      <c r="IS285" s="166"/>
      <c r="IT285" s="166"/>
      <c r="IU285" s="166"/>
      <c r="IV285" s="166"/>
    </row>
    <row r="286" spans="1:256" hidden="1">
      <c r="A286" s="868"/>
      <c r="B286" s="844"/>
      <c r="C286" s="173" t="s">
        <v>2</v>
      </c>
      <c r="D286" s="174">
        <f>D284+D285</f>
        <v>1580000</v>
      </c>
      <c r="E286" s="175">
        <f t="shared" ref="E286:P286" si="120">E284+E285</f>
        <v>1580000</v>
      </c>
      <c r="F286" s="175">
        <f t="shared" si="120"/>
        <v>1577000</v>
      </c>
      <c r="G286" s="175">
        <f t="shared" si="120"/>
        <v>1278000</v>
      </c>
      <c r="H286" s="175">
        <f t="shared" si="120"/>
        <v>299000</v>
      </c>
      <c r="I286" s="175">
        <f t="shared" si="120"/>
        <v>0</v>
      </c>
      <c r="J286" s="175">
        <f t="shared" si="120"/>
        <v>3000</v>
      </c>
      <c r="K286" s="175">
        <f t="shared" si="120"/>
        <v>0</v>
      </c>
      <c r="L286" s="175">
        <f t="shared" si="120"/>
        <v>0</v>
      </c>
      <c r="M286" s="175">
        <f t="shared" si="120"/>
        <v>0</v>
      </c>
      <c r="N286" s="175">
        <f t="shared" si="120"/>
        <v>0</v>
      </c>
      <c r="O286" s="175">
        <f t="shared" si="120"/>
        <v>0</v>
      </c>
      <c r="P286" s="175">
        <f t="shared" si="120"/>
        <v>0</v>
      </c>
      <c r="Q286" s="176"/>
      <c r="R286" s="176"/>
      <c r="S286" s="176"/>
      <c r="T286" s="176"/>
      <c r="U286" s="17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6"/>
      <c r="CD286" s="166"/>
      <c r="CE286" s="166"/>
      <c r="CF286" s="166"/>
      <c r="CG286" s="166"/>
      <c r="CH286" s="166"/>
      <c r="CI286" s="166"/>
      <c r="CJ286" s="166"/>
      <c r="CK286" s="166"/>
      <c r="CL286" s="166"/>
      <c r="CM286" s="166"/>
      <c r="CN286" s="166"/>
      <c r="CO286" s="166"/>
      <c r="CP286" s="166"/>
      <c r="CQ286" s="166"/>
      <c r="CR286" s="166"/>
      <c r="CS286" s="166"/>
      <c r="CT286" s="166"/>
      <c r="CU286" s="166"/>
      <c r="CV286" s="166"/>
      <c r="CW286" s="166"/>
      <c r="CX286" s="166"/>
      <c r="CY286" s="166"/>
      <c r="CZ286" s="166"/>
      <c r="DA286" s="166"/>
      <c r="DB286" s="166"/>
      <c r="DC286" s="166"/>
      <c r="DD286" s="166"/>
      <c r="DE286" s="166"/>
      <c r="DF286" s="166"/>
      <c r="DG286" s="166"/>
      <c r="DH286" s="166"/>
      <c r="DI286" s="166"/>
      <c r="DJ286" s="166"/>
      <c r="DK286" s="166"/>
      <c r="DL286" s="166"/>
      <c r="DM286" s="166"/>
      <c r="DN286" s="166"/>
      <c r="DO286" s="166"/>
      <c r="DP286" s="166"/>
      <c r="DQ286" s="166"/>
      <c r="DR286" s="166"/>
      <c r="DS286" s="166"/>
      <c r="DT286" s="166"/>
      <c r="DU286" s="166"/>
      <c r="DV286" s="166"/>
      <c r="DW286" s="166"/>
      <c r="DX286" s="166"/>
      <c r="DY286" s="166"/>
      <c r="DZ286" s="166"/>
      <c r="EA286" s="166"/>
      <c r="EB286" s="166"/>
      <c r="EC286" s="166"/>
      <c r="ED286" s="166"/>
      <c r="EE286" s="166"/>
      <c r="EF286" s="166"/>
      <c r="EG286" s="166"/>
      <c r="EH286" s="166"/>
      <c r="EI286" s="166"/>
      <c r="EJ286" s="166"/>
      <c r="EK286" s="166"/>
      <c r="EL286" s="166"/>
      <c r="EM286" s="166"/>
      <c r="EN286" s="166"/>
      <c r="EO286" s="166"/>
      <c r="EP286" s="166"/>
      <c r="EQ286" s="166"/>
      <c r="ER286" s="166"/>
      <c r="ES286" s="166"/>
      <c r="ET286" s="166"/>
      <c r="EU286" s="166"/>
      <c r="EV286" s="166"/>
      <c r="EW286" s="166"/>
      <c r="EX286" s="166"/>
      <c r="EY286" s="166"/>
      <c r="EZ286" s="166"/>
      <c r="FA286" s="166"/>
      <c r="FB286" s="166"/>
      <c r="FC286" s="166"/>
      <c r="FD286" s="166"/>
      <c r="FE286" s="166"/>
      <c r="FF286" s="166"/>
      <c r="FG286" s="166"/>
      <c r="FH286" s="166"/>
      <c r="FI286" s="166"/>
      <c r="FJ286" s="166"/>
      <c r="FK286" s="166"/>
      <c r="FL286" s="166"/>
      <c r="FM286" s="166"/>
      <c r="FN286" s="166"/>
      <c r="FO286" s="166"/>
      <c r="FP286" s="166"/>
      <c r="FQ286" s="166"/>
      <c r="FR286" s="166"/>
      <c r="FS286" s="166"/>
      <c r="FT286" s="166"/>
      <c r="FU286" s="166"/>
      <c r="FV286" s="166"/>
      <c r="FW286" s="166"/>
      <c r="FX286" s="166"/>
      <c r="FY286" s="166"/>
      <c r="FZ286" s="166"/>
      <c r="GA286" s="166"/>
      <c r="GB286" s="166"/>
      <c r="GC286" s="166"/>
      <c r="GD286" s="166"/>
      <c r="GE286" s="166"/>
      <c r="GF286" s="166"/>
      <c r="GG286" s="166"/>
      <c r="GH286" s="166"/>
      <c r="GI286" s="166"/>
      <c r="GJ286" s="166"/>
      <c r="GK286" s="166"/>
      <c r="GL286" s="166"/>
      <c r="GM286" s="166"/>
      <c r="GN286" s="166"/>
      <c r="GO286" s="166"/>
      <c r="GP286" s="166"/>
      <c r="GQ286" s="166"/>
      <c r="GR286" s="166"/>
      <c r="GS286" s="166"/>
      <c r="GT286" s="166"/>
      <c r="GU286" s="166"/>
      <c r="GV286" s="166"/>
      <c r="GW286" s="166"/>
      <c r="GX286" s="166"/>
      <c r="GY286" s="166"/>
      <c r="GZ286" s="166"/>
      <c r="HA286" s="166"/>
      <c r="HB286" s="166"/>
      <c r="HC286" s="166"/>
      <c r="HD286" s="166"/>
      <c r="HE286" s="166"/>
      <c r="HF286" s="166"/>
      <c r="HG286" s="166"/>
      <c r="HH286" s="166"/>
      <c r="HI286" s="166"/>
      <c r="HJ286" s="166"/>
      <c r="HK286" s="166"/>
      <c r="HL286" s="166"/>
      <c r="HM286" s="166"/>
      <c r="HN286" s="166"/>
      <c r="HO286" s="166"/>
      <c r="HP286" s="166"/>
      <c r="HQ286" s="166"/>
      <c r="HR286" s="166"/>
      <c r="HS286" s="166"/>
      <c r="HT286" s="166"/>
      <c r="HU286" s="166"/>
      <c r="HV286" s="166"/>
      <c r="HW286" s="166"/>
      <c r="HX286" s="166"/>
      <c r="HY286" s="166"/>
      <c r="HZ286" s="166"/>
      <c r="IA286" s="166"/>
      <c r="IB286" s="166"/>
      <c r="IC286" s="166"/>
      <c r="ID286" s="166"/>
      <c r="IE286" s="166"/>
      <c r="IF286" s="166"/>
      <c r="IG286" s="166"/>
      <c r="IH286" s="166"/>
      <c r="II286" s="166"/>
      <c r="IJ286" s="166"/>
      <c r="IK286" s="166"/>
      <c r="IL286" s="166"/>
      <c r="IM286" s="166"/>
      <c r="IN286" s="166"/>
      <c r="IO286" s="166"/>
      <c r="IP286" s="166"/>
      <c r="IQ286" s="166"/>
      <c r="IR286" s="166"/>
      <c r="IS286" s="166"/>
      <c r="IT286" s="166"/>
      <c r="IU286" s="166"/>
      <c r="IV286" s="166"/>
    </row>
    <row r="287" spans="1:256" hidden="1">
      <c r="A287" s="866">
        <v>85332</v>
      </c>
      <c r="B287" s="842" t="s">
        <v>257</v>
      </c>
      <c r="C287" s="182" t="s">
        <v>0</v>
      </c>
      <c r="D287" s="183">
        <f>E287+M287</f>
        <v>17333970</v>
      </c>
      <c r="E287" s="184">
        <f>F287+I287+J287+K287+L287</f>
        <v>17242970</v>
      </c>
      <c r="F287" s="184">
        <f>G287+H287</f>
        <v>11753900</v>
      </c>
      <c r="G287" s="184">
        <v>9805328</v>
      </c>
      <c r="H287" s="184">
        <v>1948572</v>
      </c>
      <c r="I287" s="184">
        <v>0</v>
      </c>
      <c r="J287" s="184">
        <v>9900</v>
      </c>
      <c r="K287" s="184">
        <f>4453922+1025248</f>
        <v>5479170</v>
      </c>
      <c r="L287" s="184">
        <v>0</v>
      </c>
      <c r="M287" s="184">
        <f>N287+P287</f>
        <v>91000</v>
      </c>
      <c r="N287" s="184">
        <v>91000</v>
      </c>
      <c r="O287" s="184">
        <v>0</v>
      </c>
      <c r="P287" s="184">
        <v>0</v>
      </c>
      <c r="Q287" s="185"/>
      <c r="R287" s="185"/>
      <c r="S287" s="185"/>
      <c r="T287" s="185"/>
      <c r="U287" s="185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  <c r="BF287" s="186"/>
      <c r="BG287" s="186"/>
      <c r="BH287" s="186"/>
      <c r="BI287" s="186"/>
      <c r="BJ287" s="186"/>
      <c r="BK287" s="186"/>
      <c r="BL287" s="186"/>
      <c r="BM287" s="186"/>
      <c r="BN287" s="186"/>
      <c r="BO287" s="186"/>
      <c r="BP287" s="186"/>
      <c r="BQ287" s="186"/>
      <c r="BR287" s="186"/>
      <c r="BS287" s="186"/>
      <c r="BT287" s="186"/>
      <c r="BU287" s="186"/>
      <c r="BV287" s="186"/>
      <c r="BW287" s="186"/>
      <c r="BX287" s="186"/>
      <c r="BY287" s="186"/>
      <c r="BZ287" s="186"/>
      <c r="CA287" s="186"/>
      <c r="CB287" s="186"/>
      <c r="CC287" s="186"/>
      <c r="CD287" s="186"/>
      <c r="CE287" s="186"/>
      <c r="CF287" s="186"/>
      <c r="CG287" s="186"/>
      <c r="CH287" s="186"/>
      <c r="CI287" s="186"/>
      <c r="CJ287" s="186"/>
      <c r="CK287" s="186"/>
      <c r="CL287" s="186"/>
      <c r="CM287" s="186"/>
      <c r="CN287" s="186"/>
      <c r="CO287" s="186"/>
      <c r="CP287" s="186"/>
      <c r="CQ287" s="186"/>
      <c r="CR287" s="186"/>
      <c r="CS287" s="186"/>
      <c r="CT287" s="186"/>
      <c r="CU287" s="186"/>
      <c r="CV287" s="186"/>
      <c r="CW287" s="186"/>
      <c r="CX287" s="186"/>
      <c r="CY287" s="186"/>
      <c r="CZ287" s="186"/>
      <c r="DA287" s="186"/>
      <c r="DB287" s="186"/>
      <c r="DC287" s="186"/>
      <c r="DD287" s="186"/>
      <c r="DE287" s="186"/>
      <c r="DF287" s="186"/>
      <c r="DG287" s="186"/>
      <c r="DH287" s="186"/>
      <c r="DI287" s="186"/>
      <c r="DJ287" s="186"/>
      <c r="DK287" s="186"/>
      <c r="DL287" s="186"/>
      <c r="DM287" s="186"/>
      <c r="DN287" s="186"/>
      <c r="DO287" s="186"/>
      <c r="DP287" s="186"/>
      <c r="DQ287" s="186"/>
      <c r="DR287" s="186"/>
      <c r="DS287" s="186"/>
      <c r="DT287" s="186"/>
      <c r="DU287" s="186"/>
      <c r="DV287" s="186"/>
      <c r="DW287" s="186"/>
      <c r="DX287" s="186"/>
      <c r="DY287" s="186"/>
      <c r="DZ287" s="186"/>
      <c r="EA287" s="186"/>
      <c r="EB287" s="186"/>
      <c r="EC287" s="186"/>
      <c r="ED287" s="186"/>
      <c r="EE287" s="186"/>
      <c r="EF287" s="186"/>
      <c r="EG287" s="186"/>
      <c r="EH287" s="186"/>
      <c r="EI287" s="186"/>
      <c r="EJ287" s="186"/>
      <c r="EK287" s="186"/>
      <c r="EL287" s="186"/>
      <c r="EM287" s="186"/>
      <c r="EN287" s="186"/>
      <c r="EO287" s="186"/>
      <c r="EP287" s="186"/>
      <c r="EQ287" s="186"/>
      <c r="ER287" s="186"/>
      <c r="ES287" s="186"/>
      <c r="ET287" s="186"/>
      <c r="EU287" s="186"/>
      <c r="EV287" s="186"/>
      <c r="EW287" s="186"/>
      <c r="EX287" s="186"/>
      <c r="EY287" s="186"/>
      <c r="EZ287" s="186"/>
      <c r="FA287" s="186"/>
      <c r="FB287" s="186"/>
      <c r="FC287" s="186"/>
      <c r="FD287" s="186"/>
      <c r="FE287" s="186"/>
      <c r="FF287" s="186"/>
      <c r="FG287" s="186"/>
      <c r="FH287" s="186"/>
      <c r="FI287" s="186"/>
      <c r="FJ287" s="186"/>
      <c r="FK287" s="186"/>
      <c r="FL287" s="186"/>
      <c r="FM287" s="186"/>
      <c r="FN287" s="186"/>
      <c r="FO287" s="186"/>
      <c r="FP287" s="186"/>
      <c r="FQ287" s="186"/>
      <c r="FR287" s="186"/>
      <c r="FS287" s="186"/>
      <c r="FT287" s="186"/>
      <c r="FU287" s="186"/>
      <c r="FV287" s="186"/>
      <c r="FW287" s="186"/>
      <c r="FX287" s="186"/>
      <c r="FY287" s="186"/>
      <c r="FZ287" s="186"/>
      <c r="GA287" s="186"/>
      <c r="GB287" s="186"/>
      <c r="GC287" s="186"/>
      <c r="GD287" s="186"/>
      <c r="GE287" s="186"/>
      <c r="GF287" s="186"/>
      <c r="GG287" s="186"/>
      <c r="GH287" s="186"/>
      <c r="GI287" s="186"/>
      <c r="GJ287" s="186"/>
      <c r="GK287" s="186"/>
      <c r="GL287" s="186"/>
      <c r="GM287" s="186"/>
      <c r="GN287" s="186"/>
      <c r="GO287" s="186"/>
      <c r="GP287" s="186"/>
      <c r="GQ287" s="186"/>
      <c r="GR287" s="186"/>
      <c r="GS287" s="186"/>
      <c r="GT287" s="186"/>
      <c r="GU287" s="186"/>
      <c r="GV287" s="186"/>
      <c r="GW287" s="186"/>
      <c r="GX287" s="186"/>
      <c r="GY287" s="186"/>
      <c r="GZ287" s="186"/>
      <c r="HA287" s="186"/>
      <c r="HB287" s="186"/>
      <c r="HC287" s="186"/>
      <c r="HD287" s="186"/>
      <c r="HE287" s="186"/>
      <c r="HF287" s="186"/>
      <c r="HG287" s="186"/>
      <c r="HH287" s="186"/>
      <c r="HI287" s="186"/>
      <c r="HJ287" s="186"/>
      <c r="HK287" s="186"/>
      <c r="HL287" s="186"/>
      <c r="HM287" s="186"/>
      <c r="HN287" s="186"/>
      <c r="HO287" s="186"/>
      <c r="HP287" s="186"/>
      <c r="HQ287" s="186"/>
      <c r="HR287" s="186"/>
      <c r="HS287" s="186"/>
      <c r="HT287" s="186"/>
      <c r="HU287" s="186"/>
      <c r="HV287" s="186"/>
      <c r="HW287" s="186"/>
      <c r="HX287" s="186"/>
      <c r="HY287" s="186"/>
      <c r="HZ287" s="186"/>
      <c r="IA287" s="186"/>
      <c r="IB287" s="186"/>
      <c r="IC287" s="186"/>
      <c r="ID287" s="186"/>
      <c r="IE287" s="186"/>
      <c r="IF287" s="186"/>
      <c r="IG287" s="186"/>
      <c r="IH287" s="186"/>
      <c r="II287" s="186"/>
      <c r="IJ287" s="186"/>
      <c r="IK287" s="186"/>
      <c r="IL287" s="186"/>
      <c r="IM287" s="186"/>
      <c r="IN287" s="186"/>
      <c r="IO287" s="186"/>
      <c r="IP287" s="186"/>
      <c r="IQ287" s="186"/>
      <c r="IR287" s="186"/>
      <c r="IS287" s="186"/>
      <c r="IT287" s="186"/>
      <c r="IU287" s="186"/>
      <c r="IV287" s="186"/>
    </row>
    <row r="288" spans="1:256" hidden="1">
      <c r="A288" s="867"/>
      <c r="B288" s="843"/>
      <c r="C288" s="182" t="s">
        <v>1</v>
      </c>
      <c r="D288" s="183">
        <f>E288+M288</f>
        <v>0</v>
      </c>
      <c r="E288" s="184">
        <f>F288+I288+J288+K288+L288</f>
        <v>0</v>
      </c>
      <c r="F288" s="184">
        <f>G288+H288</f>
        <v>0</v>
      </c>
      <c r="G288" s="184"/>
      <c r="H288" s="184"/>
      <c r="I288" s="184"/>
      <c r="J288" s="184"/>
      <c r="K288" s="184"/>
      <c r="L288" s="184"/>
      <c r="M288" s="184">
        <f>N288+P288</f>
        <v>0</v>
      </c>
      <c r="N288" s="184"/>
      <c r="O288" s="184"/>
      <c r="P288" s="184"/>
      <c r="Q288" s="185"/>
      <c r="R288" s="185"/>
      <c r="S288" s="185"/>
      <c r="T288" s="185"/>
      <c r="U288" s="185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186"/>
      <c r="BN288" s="186"/>
      <c r="BO288" s="186"/>
      <c r="BP288" s="186"/>
      <c r="BQ288" s="186"/>
      <c r="BR288" s="186"/>
      <c r="BS288" s="186"/>
      <c r="BT288" s="186"/>
      <c r="BU288" s="186"/>
      <c r="BV288" s="186"/>
      <c r="BW288" s="186"/>
      <c r="BX288" s="186"/>
      <c r="BY288" s="186"/>
      <c r="BZ288" s="186"/>
      <c r="CA288" s="186"/>
      <c r="CB288" s="186"/>
      <c r="CC288" s="186"/>
      <c r="CD288" s="186"/>
      <c r="CE288" s="186"/>
      <c r="CF288" s="186"/>
      <c r="CG288" s="186"/>
      <c r="CH288" s="186"/>
      <c r="CI288" s="186"/>
      <c r="CJ288" s="186"/>
      <c r="CK288" s="186"/>
      <c r="CL288" s="186"/>
      <c r="CM288" s="186"/>
      <c r="CN288" s="186"/>
      <c r="CO288" s="186"/>
      <c r="CP288" s="186"/>
      <c r="CQ288" s="186"/>
      <c r="CR288" s="186"/>
      <c r="CS288" s="186"/>
      <c r="CT288" s="186"/>
      <c r="CU288" s="186"/>
      <c r="CV288" s="186"/>
      <c r="CW288" s="186"/>
      <c r="CX288" s="186"/>
      <c r="CY288" s="186"/>
      <c r="CZ288" s="186"/>
      <c r="DA288" s="186"/>
      <c r="DB288" s="186"/>
      <c r="DC288" s="186"/>
      <c r="DD288" s="186"/>
      <c r="DE288" s="186"/>
      <c r="DF288" s="186"/>
      <c r="DG288" s="186"/>
      <c r="DH288" s="186"/>
      <c r="DI288" s="186"/>
      <c r="DJ288" s="186"/>
      <c r="DK288" s="186"/>
      <c r="DL288" s="186"/>
      <c r="DM288" s="186"/>
      <c r="DN288" s="186"/>
      <c r="DO288" s="186"/>
      <c r="DP288" s="186"/>
      <c r="DQ288" s="186"/>
      <c r="DR288" s="186"/>
      <c r="DS288" s="186"/>
      <c r="DT288" s="186"/>
      <c r="DU288" s="186"/>
      <c r="DV288" s="186"/>
      <c r="DW288" s="186"/>
      <c r="DX288" s="186"/>
      <c r="DY288" s="186"/>
      <c r="DZ288" s="186"/>
      <c r="EA288" s="186"/>
      <c r="EB288" s="186"/>
      <c r="EC288" s="186"/>
      <c r="ED288" s="186"/>
      <c r="EE288" s="186"/>
      <c r="EF288" s="186"/>
      <c r="EG288" s="186"/>
      <c r="EH288" s="186"/>
      <c r="EI288" s="186"/>
      <c r="EJ288" s="186"/>
      <c r="EK288" s="186"/>
      <c r="EL288" s="186"/>
      <c r="EM288" s="186"/>
      <c r="EN288" s="186"/>
      <c r="EO288" s="186"/>
      <c r="EP288" s="186"/>
      <c r="EQ288" s="186"/>
      <c r="ER288" s="186"/>
      <c r="ES288" s="186"/>
      <c r="ET288" s="186"/>
      <c r="EU288" s="186"/>
      <c r="EV288" s="186"/>
      <c r="EW288" s="186"/>
      <c r="EX288" s="186"/>
      <c r="EY288" s="186"/>
      <c r="EZ288" s="186"/>
      <c r="FA288" s="186"/>
      <c r="FB288" s="186"/>
      <c r="FC288" s="186"/>
      <c r="FD288" s="186"/>
      <c r="FE288" s="186"/>
      <c r="FF288" s="186"/>
      <c r="FG288" s="186"/>
      <c r="FH288" s="186"/>
      <c r="FI288" s="186"/>
      <c r="FJ288" s="186"/>
      <c r="FK288" s="186"/>
      <c r="FL288" s="186"/>
      <c r="FM288" s="186"/>
      <c r="FN288" s="186"/>
      <c r="FO288" s="186"/>
      <c r="FP288" s="186"/>
      <c r="FQ288" s="186"/>
      <c r="FR288" s="186"/>
      <c r="FS288" s="186"/>
      <c r="FT288" s="186"/>
      <c r="FU288" s="186"/>
      <c r="FV288" s="186"/>
      <c r="FW288" s="186"/>
      <c r="FX288" s="186"/>
      <c r="FY288" s="186"/>
      <c r="FZ288" s="186"/>
      <c r="GA288" s="186"/>
      <c r="GB288" s="186"/>
      <c r="GC288" s="186"/>
      <c r="GD288" s="186"/>
      <c r="GE288" s="186"/>
      <c r="GF288" s="186"/>
      <c r="GG288" s="186"/>
      <c r="GH288" s="186"/>
      <c r="GI288" s="186"/>
      <c r="GJ288" s="186"/>
      <c r="GK288" s="186"/>
      <c r="GL288" s="186"/>
      <c r="GM288" s="186"/>
      <c r="GN288" s="186"/>
      <c r="GO288" s="186"/>
      <c r="GP288" s="186"/>
      <c r="GQ288" s="186"/>
      <c r="GR288" s="186"/>
      <c r="GS288" s="186"/>
      <c r="GT288" s="186"/>
      <c r="GU288" s="186"/>
      <c r="GV288" s="186"/>
      <c r="GW288" s="186"/>
      <c r="GX288" s="186"/>
      <c r="GY288" s="186"/>
      <c r="GZ288" s="186"/>
      <c r="HA288" s="186"/>
      <c r="HB288" s="186"/>
      <c r="HC288" s="186"/>
      <c r="HD288" s="186"/>
      <c r="HE288" s="186"/>
      <c r="HF288" s="186"/>
      <c r="HG288" s="186"/>
      <c r="HH288" s="186"/>
      <c r="HI288" s="186"/>
      <c r="HJ288" s="186"/>
      <c r="HK288" s="186"/>
      <c r="HL288" s="186"/>
      <c r="HM288" s="186"/>
      <c r="HN288" s="186"/>
      <c r="HO288" s="186"/>
      <c r="HP288" s="186"/>
      <c r="HQ288" s="186"/>
      <c r="HR288" s="186"/>
      <c r="HS288" s="186"/>
      <c r="HT288" s="186"/>
      <c r="HU288" s="186"/>
      <c r="HV288" s="186"/>
      <c r="HW288" s="186"/>
      <c r="HX288" s="186"/>
      <c r="HY288" s="186"/>
      <c r="HZ288" s="186"/>
      <c r="IA288" s="186"/>
      <c r="IB288" s="186"/>
      <c r="IC288" s="186"/>
      <c r="ID288" s="186"/>
      <c r="IE288" s="186"/>
      <c r="IF288" s="186"/>
      <c r="IG288" s="186"/>
      <c r="IH288" s="186"/>
      <c r="II288" s="186"/>
      <c r="IJ288" s="186"/>
      <c r="IK288" s="186"/>
      <c r="IL288" s="186"/>
      <c r="IM288" s="186"/>
      <c r="IN288" s="186"/>
      <c r="IO288" s="186"/>
      <c r="IP288" s="186"/>
      <c r="IQ288" s="186"/>
      <c r="IR288" s="186"/>
      <c r="IS288" s="186"/>
      <c r="IT288" s="186"/>
      <c r="IU288" s="186"/>
      <c r="IV288" s="186"/>
    </row>
    <row r="289" spans="1:256" hidden="1">
      <c r="A289" s="868"/>
      <c r="B289" s="844"/>
      <c r="C289" s="182" t="s">
        <v>2</v>
      </c>
      <c r="D289" s="183">
        <f>D287+D288</f>
        <v>17333970</v>
      </c>
      <c r="E289" s="184">
        <f t="shared" ref="E289:P289" si="121">E287+E288</f>
        <v>17242970</v>
      </c>
      <c r="F289" s="184">
        <f t="shared" si="121"/>
        <v>11753900</v>
      </c>
      <c r="G289" s="184">
        <f t="shared" si="121"/>
        <v>9805328</v>
      </c>
      <c r="H289" s="184">
        <f t="shared" si="121"/>
        <v>1948572</v>
      </c>
      <c r="I289" s="184">
        <f t="shared" si="121"/>
        <v>0</v>
      </c>
      <c r="J289" s="184">
        <f t="shared" si="121"/>
        <v>9900</v>
      </c>
      <c r="K289" s="184">
        <f t="shared" si="121"/>
        <v>5479170</v>
      </c>
      <c r="L289" s="184">
        <f t="shared" si="121"/>
        <v>0</v>
      </c>
      <c r="M289" s="184">
        <f t="shared" si="121"/>
        <v>91000</v>
      </c>
      <c r="N289" s="184">
        <f t="shared" si="121"/>
        <v>91000</v>
      </c>
      <c r="O289" s="184">
        <f t="shared" si="121"/>
        <v>0</v>
      </c>
      <c r="P289" s="184">
        <f t="shared" si="121"/>
        <v>0</v>
      </c>
      <c r="Q289" s="185"/>
      <c r="R289" s="185"/>
      <c r="S289" s="185"/>
      <c r="T289" s="185"/>
      <c r="U289" s="185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186"/>
      <c r="BN289" s="186"/>
      <c r="BO289" s="186"/>
      <c r="BP289" s="186"/>
      <c r="BQ289" s="186"/>
      <c r="BR289" s="186"/>
      <c r="BS289" s="186"/>
      <c r="BT289" s="186"/>
      <c r="BU289" s="186"/>
      <c r="BV289" s="186"/>
      <c r="BW289" s="186"/>
      <c r="BX289" s="186"/>
      <c r="BY289" s="186"/>
      <c r="BZ289" s="186"/>
      <c r="CA289" s="186"/>
      <c r="CB289" s="186"/>
      <c r="CC289" s="186"/>
      <c r="CD289" s="186"/>
      <c r="CE289" s="186"/>
      <c r="CF289" s="186"/>
      <c r="CG289" s="186"/>
      <c r="CH289" s="186"/>
      <c r="CI289" s="186"/>
      <c r="CJ289" s="186"/>
      <c r="CK289" s="186"/>
      <c r="CL289" s="186"/>
      <c r="CM289" s="186"/>
      <c r="CN289" s="186"/>
      <c r="CO289" s="186"/>
      <c r="CP289" s="186"/>
      <c r="CQ289" s="186"/>
      <c r="CR289" s="186"/>
      <c r="CS289" s="186"/>
      <c r="CT289" s="186"/>
      <c r="CU289" s="186"/>
      <c r="CV289" s="186"/>
      <c r="CW289" s="186"/>
      <c r="CX289" s="186"/>
      <c r="CY289" s="186"/>
      <c r="CZ289" s="186"/>
      <c r="DA289" s="186"/>
      <c r="DB289" s="186"/>
      <c r="DC289" s="186"/>
      <c r="DD289" s="186"/>
      <c r="DE289" s="186"/>
      <c r="DF289" s="186"/>
      <c r="DG289" s="186"/>
      <c r="DH289" s="186"/>
      <c r="DI289" s="186"/>
      <c r="DJ289" s="186"/>
      <c r="DK289" s="186"/>
      <c r="DL289" s="186"/>
      <c r="DM289" s="186"/>
      <c r="DN289" s="186"/>
      <c r="DO289" s="186"/>
      <c r="DP289" s="186"/>
      <c r="DQ289" s="186"/>
      <c r="DR289" s="186"/>
      <c r="DS289" s="186"/>
      <c r="DT289" s="186"/>
      <c r="DU289" s="186"/>
      <c r="DV289" s="186"/>
      <c r="DW289" s="186"/>
      <c r="DX289" s="186"/>
      <c r="DY289" s="186"/>
      <c r="DZ289" s="186"/>
      <c r="EA289" s="186"/>
      <c r="EB289" s="186"/>
      <c r="EC289" s="186"/>
      <c r="ED289" s="186"/>
      <c r="EE289" s="186"/>
      <c r="EF289" s="186"/>
      <c r="EG289" s="186"/>
      <c r="EH289" s="186"/>
      <c r="EI289" s="186"/>
      <c r="EJ289" s="186"/>
      <c r="EK289" s="186"/>
      <c r="EL289" s="186"/>
      <c r="EM289" s="186"/>
      <c r="EN289" s="186"/>
      <c r="EO289" s="186"/>
      <c r="EP289" s="186"/>
      <c r="EQ289" s="186"/>
      <c r="ER289" s="186"/>
      <c r="ES289" s="186"/>
      <c r="ET289" s="186"/>
      <c r="EU289" s="186"/>
      <c r="EV289" s="186"/>
      <c r="EW289" s="186"/>
      <c r="EX289" s="186"/>
      <c r="EY289" s="186"/>
      <c r="EZ289" s="186"/>
      <c r="FA289" s="186"/>
      <c r="FB289" s="186"/>
      <c r="FC289" s="186"/>
      <c r="FD289" s="186"/>
      <c r="FE289" s="186"/>
      <c r="FF289" s="186"/>
      <c r="FG289" s="186"/>
      <c r="FH289" s="186"/>
      <c r="FI289" s="186"/>
      <c r="FJ289" s="186"/>
      <c r="FK289" s="186"/>
      <c r="FL289" s="186"/>
      <c r="FM289" s="186"/>
      <c r="FN289" s="186"/>
      <c r="FO289" s="186"/>
      <c r="FP289" s="186"/>
      <c r="FQ289" s="186"/>
      <c r="FR289" s="186"/>
      <c r="FS289" s="186"/>
      <c r="FT289" s="186"/>
      <c r="FU289" s="186"/>
      <c r="FV289" s="186"/>
      <c r="FW289" s="186"/>
      <c r="FX289" s="186"/>
      <c r="FY289" s="186"/>
      <c r="FZ289" s="186"/>
      <c r="GA289" s="186"/>
      <c r="GB289" s="186"/>
      <c r="GC289" s="186"/>
      <c r="GD289" s="186"/>
      <c r="GE289" s="186"/>
      <c r="GF289" s="186"/>
      <c r="GG289" s="186"/>
      <c r="GH289" s="186"/>
      <c r="GI289" s="186"/>
      <c r="GJ289" s="186"/>
      <c r="GK289" s="186"/>
      <c r="GL289" s="186"/>
      <c r="GM289" s="186"/>
      <c r="GN289" s="186"/>
      <c r="GO289" s="186"/>
      <c r="GP289" s="186"/>
      <c r="GQ289" s="186"/>
      <c r="GR289" s="186"/>
      <c r="GS289" s="186"/>
      <c r="GT289" s="186"/>
      <c r="GU289" s="186"/>
      <c r="GV289" s="186"/>
      <c r="GW289" s="186"/>
      <c r="GX289" s="186"/>
      <c r="GY289" s="186"/>
      <c r="GZ289" s="186"/>
      <c r="HA289" s="186"/>
      <c r="HB289" s="186"/>
      <c r="HC289" s="186"/>
      <c r="HD289" s="186"/>
      <c r="HE289" s="186"/>
      <c r="HF289" s="186"/>
      <c r="HG289" s="186"/>
      <c r="HH289" s="186"/>
      <c r="HI289" s="186"/>
      <c r="HJ289" s="186"/>
      <c r="HK289" s="186"/>
      <c r="HL289" s="186"/>
      <c r="HM289" s="186"/>
      <c r="HN289" s="186"/>
      <c r="HO289" s="186"/>
      <c r="HP289" s="186"/>
      <c r="HQ289" s="186"/>
      <c r="HR289" s="186"/>
      <c r="HS289" s="186"/>
      <c r="HT289" s="186"/>
      <c r="HU289" s="186"/>
      <c r="HV289" s="186"/>
      <c r="HW289" s="186"/>
      <c r="HX289" s="186"/>
      <c r="HY289" s="186"/>
      <c r="HZ289" s="186"/>
      <c r="IA289" s="186"/>
      <c r="IB289" s="186"/>
      <c r="IC289" s="186"/>
      <c r="ID289" s="186"/>
      <c r="IE289" s="186"/>
      <c r="IF289" s="186"/>
      <c r="IG289" s="186"/>
      <c r="IH289" s="186"/>
      <c r="II289" s="186"/>
      <c r="IJ289" s="186"/>
      <c r="IK289" s="186"/>
      <c r="IL289" s="186"/>
      <c r="IM289" s="186"/>
      <c r="IN289" s="186"/>
      <c r="IO289" s="186"/>
      <c r="IP289" s="186"/>
      <c r="IQ289" s="186"/>
      <c r="IR289" s="186"/>
      <c r="IS289" s="186"/>
      <c r="IT289" s="186"/>
      <c r="IU289" s="186"/>
      <c r="IV289" s="186"/>
    </row>
    <row r="290" spans="1:256">
      <c r="A290" s="866">
        <v>85395</v>
      </c>
      <c r="B290" s="842" t="s">
        <v>95</v>
      </c>
      <c r="C290" s="182" t="s">
        <v>0</v>
      </c>
      <c r="D290" s="183">
        <f>E290+M290</f>
        <v>3819454</v>
      </c>
      <c r="E290" s="184">
        <f>F290+I290+J290+K290+L290</f>
        <v>3819454</v>
      </c>
      <c r="F290" s="184">
        <f>G290+H290</f>
        <v>2382772</v>
      </c>
      <c r="G290" s="184">
        <v>105320</v>
      </c>
      <c r="H290" s="184">
        <v>2277452</v>
      </c>
      <c r="I290" s="184">
        <v>100000</v>
      </c>
      <c r="J290" s="184">
        <v>0</v>
      </c>
      <c r="K290" s="184">
        <f>1156981+179701</f>
        <v>1336682</v>
      </c>
      <c r="L290" s="184">
        <v>0</v>
      </c>
      <c r="M290" s="184">
        <f>N290+P290</f>
        <v>0</v>
      </c>
      <c r="N290" s="184">
        <v>0</v>
      </c>
      <c r="O290" s="184">
        <v>0</v>
      </c>
      <c r="P290" s="184">
        <v>0</v>
      </c>
      <c r="Q290" s="185"/>
      <c r="R290" s="185"/>
      <c r="S290" s="185"/>
      <c r="T290" s="185"/>
      <c r="U290" s="185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  <c r="BN290" s="186"/>
      <c r="BO290" s="186"/>
      <c r="BP290" s="186"/>
      <c r="BQ290" s="186"/>
      <c r="BR290" s="186"/>
      <c r="BS290" s="186"/>
      <c r="BT290" s="186"/>
      <c r="BU290" s="186"/>
      <c r="BV290" s="186"/>
      <c r="BW290" s="186"/>
      <c r="BX290" s="186"/>
      <c r="BY290" s="186"/>
      <c r="BZ290" s="186"/>
      <c r="CA290" s="186"/>
      <c r="CB290" s="186"/>
      <c r="CC290" s="186"/>
      <c r="CD290" s="186"/>
      <c r="CE290" s="186"/>
      <c r="CF290" s="186"/>
      <c r="CG290" s="186"/>
      <c r="CH290" s="186"/>
      <c r="CI290" s="186"/>
      <c r="CJ290" s="186"/>
      <c r="CK290" s="186"/>
      <c r="CL290" s="186"/>
      <c r="CM290" s="186"/>
      <c r="CN290" s="186"/>
      <c r="CO290" s="186"/>
      <c r="CP290" s="186"/>
      <c r="CQ290" s="186"/>
      <c r="CR290" s="186"/>
      <c r="CS290" s="186"/>
      <c r="CT290" s="186"/>
      <c r="CU290" s="186"/>
      <c r="CV290" s="186"/>
      <c r="CW290" s="186"/>
      <c r="CX290" s="186"/>
      <c r="CY290" s="186"/>
      <c r="CZ290" s="186"/>
      <c r="DA290" s="186"/>
      <c r="DB290" s="186"/>
      <c r="DC290" s="186"/>
      <c r="DD290" s="186"/>
      <c r="DE290" s="186"/>
      <c r="DF290" s="186"/>
      <c r="DG290" s="186"/>
      <c r="DH290" s="186"/>
      <c r="DI290" s="186"/>
      <c r="DJ290" s="186"/>
      <c r="DK290" s="186"/>
      <c r="DL290" s="186"/>
      <c r="DM290" s="186"/>
      <c r="DN290" s="186"/>
      <c r="DO290" s="186"/>
      <c r="DP290" s="186"/>
      <c r="DQ290" s="186"/>
      <c r="DR290" s="186"/>
      <c r="DS290" s="186"/>
      <c r="DT290" s="186"/>
      <c r="DU290" s="186"/>
      <c r="DV290" s="186"/>
      <c r="DW290" s="186"/>
      <c r="DX290" s="186"/>
      <c r="DY290" s="186"/>
      <c r="DZ290" s="186"/>
      <c r="EA290" s="186"/>
      <c r="EB290" s="186"/>
      <c r="EC290" s="186"/>
      <c r="ED290" s="186"/>
      <c r="EE290" s="186"/>
      <c r="EF290" s="186"/>
      <c r="EG290" s="186"/>
      <c r="EH290" s="186"/>
      <c r="EI290" s="186"/>
      <c r="EJ290" s="186"/>
      <c r="EK290" s="186"/>
      <c r="EL290" s="186"/>
      <c r="EM290" s="186"/>
      <c r="EN290" s="186"/>
      <c r="EO290" s="186"/>
      <c r="EP290" s="186"/>
      <c r="EQ290" s="186"/>
      <c r="ER290" s="186"/>
      <c r="ES290" s="186"/>
      <c r="ET290" s="186"/>
      <c r="EU290" s="186"/>
      <c r="EV290" s="186"/>
      <c r="EW290" s="186"/>
      <c r="EX290" s="186"/>
      <c r="EY290" s="186"/>
      <c r="EZ290" s="186"/>
      <c r="FA290" s="186"/>
      <c r="FB290" s="186"/>
      <c r="FC290" s="186"/>
      <c r="FD290" s="186"/>
      <c r="FE290" s="186"/>
      <c r="FF290" s="186"/>
      <c r="FG290" s="186"/>
      <c r="FH290" s="186"/>
      <c r="FI290" s="186"/>
      <c r="FJ290" s="186"/>
      <c r="FK290" s="186"/>
      <c r="FL290" s="186"/>
      <c r="FM290" s="186"/>
      <c r="FN290" s="186"/>
      <c r="FO290" s="186"/>
      <c r="FP290" s="186"/>
      <c r="FQ290" s="186"/>
      <c r="FR290" s="186"/>
      <c r="FS290" s="186"/>
      <c r="FT290" s="186"/>
      <c r="FU290" s="186"/>
      <c r="FV290" s="186"/>
      <c r="FW290" s="186"/>
      <c r="FX290" s="186"/>
      <c r="FY290" s="186"/>
      <c r="FZ290" s="186"/>
      <c r="GA290" s="186"/>
      <c r="GB290" s="186"/>
      <c r="GC290" s="186"/>
      <c r="GD290" s="186"/>
      <c r="GE290" s="186"/>
      <c r="GF290" s="186"/>
      <c r="GG290" s="186"/>
      <c r="GH290" s="186"/>
      <c r="GI290" s="186"/>
      <c r="GJ290" s="186"/>
      <c r="GK290" s="186"/>
      <c r="GL290" s="186"/>
      <c r="GM290" s="186"/>
      <c r="GN290" s="186"/>
      <c r="GO290" s="186"/>
      <c r="GP290" s="186"/>
      <c r="GQ290" s="186"/>
      <c r="GR290" s="186"/>
      <c r="GS290" s="186"/>
      <c r="GT290" s="186"/>
      <c r="GU290" s="186"/>
      <c r="GV290" s="186"/>
      <c r="GW290" s="186"/>
      <c r="GX290" s="186"/>
      <c r="GY290" s="186"/>
      <c r="GZ290" s="186"/>
      <c r="HA290" s="186"/>
      <c r="HB290" s="186"/>
      <c r="HC290" s="186"/>
      <c r="HD290" s="186"/>
      <c r="HE290" s="186"/>
      <c r="HF290" s="186"/>
      <c r="HG290" s="186"/>
      <c r="HH290" s="186"/>
      <c r="HI290" s="186"/>
      <c r="HJ290" s="186"/>
      <c r="HK290" s="186"/>
      <c r="HL290" s="186"/>
      <c r="HM290" s="186"/>
      <c r="HN290" s="186"/>
      <c r="HO290" s="186"/>
      <c r="HP290" s="186"/>
      <c r="HQ290" s="186"/>
      <c r="HR290" s="186"/>
      <c r="HS290" s="186"/>
      <c r="HT290" s="186"/>
      <c r="HU290" s="186"/>
      <c r="HV290" s="186"/>
      <c r="HW290" s="186"/>
      <c r="HX290" s="186"/>
      <c r="HY290" s="186"/>
      <c r="HZ290" s="186"/>
      <c r="IA290" s="186"/>
      <c r="IB290" s="186"/>
      <c r="IC290" s="186"/>
      <c r="ID290" s="186"/>
      <c r="IE290" s="186"/>
      <c r="IF290" s="186"/>
      <c r="IG290" s="186"/>
      <c r="IH290" s="186"/>
      <c r="II290" s="186"/>
      <c r="IJ290" s="186"/>
      <c r="IK290" s="186"/>
      <c r="IL290" s="186"/>
      <c r="IM290" s="186"/>
      <c r="IN290" s="186"/>
      <c r="IO290" s="186"/>
      <c r="IP290" s="186"/>
      <c r="IQ290" s="186"/>
      <c r="IR290" s="186"/>
      <c r="IS290" s="186"/>
      <c r="IT290" s="186"/>
      <c r="IU290" s="186"/>
      <c r="IV290" s="186"/>
    </row>
    <row r="291" spans="1:256">
      <c r="A291" s="867"/>
      <c r="B291" s="843"/>
      <c r="C291" s="182" t="s">
        <v>1</v>
      </c>
      <c r="D291" s="183">
        <f>E291+M291</f>
        <v>7030019</v>
      </c>
      <c r="E291" s="184">
        <f>F291+I291+J291+K291+L291</f>
        <v>7030019</v>
      </c>
      <c r="F291" s="184">
        <f>G291+H291</f>
        <v>3566128</v>
      </c>
      <c r="G291" s="184">
        <f>104012+34948+29376</f>
        <v>168336</v>
      </c>
      <c r="H291" s="184">
        <f>12000+3215692+170100</f>
        <v>3397792</v>
      </c>
      <c r="I291" s="184"/>
      <c r="J291" s="184"/>
      <c r="K291" s="184">
        <f>2949891+347046+4787+563+135646+15958+8947+1053</f>
        <v>3463891</v>
      </c>
      <c r="L291" s="184"/>
      <c r="M291" s="184">
        <f>N291+P291</f>
        <v>0</v>
      </c>
      <c r="N291" s="184"/>
      <c r="O291" s="184"/>
      <c r="P291" s="184"/>
      <c r="Q291" s="185"/>
      <c r="R291" s="185"/>
      <c r="S291" s="185"/>
      <c r="T291" s="185"/>
      <c r="U291" s="185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86"/>
      <c r="BQ291" s="186"/>
      <c r="BR291" s="186"/>
      <c r="BS291" s="186"/>
      <c r="BT291" s="186"/>
      <c r="BU291" s="186"/>
      <c r="BV291" s="186"/>
      <c r="BW291" s="186"/>
      <c r="BX291" s="186"/>
      <c r="BY291" s="186"/>
      <c r="BZ291" s="186"/>
      <c r="CA291" s="186"/>
      <c r="CB291" s="186"/>
      <c r="CC291" s="186"/>
      <c r="CD291" s="186"/>
      <c r="CE291" s="186"/>
      <c r="CF291" s="186"/>
      <c r="CG291" s="186"/>
      <c r="CH291" s="186"/>
      <c r="CI291" s="186"/>
      <c r="CJ291" s="186"/>
      <c r="CK291" s="186"/>
      <c r="CL291" s="186"/>
      <c r="CM291" s="186"/>
      <c r="CN291" s="186"/>
      <c r="CO291" s="186"/>
      <c r="CP291" s="186"/>
      <c r="CQ291" s="186"/>
      <c r="CR291" s="186"/>
      <c r="CS291" s="186"/>
      <c r="CT291" s="186"/>
      <c r="CU291" s="186"/>
      <c r="CV291" s="186"/>
      <c r="CW291" s="186"/>
      <c r="CX291" s="186"/>
      <c r="CY291" s="186"/>
      <c r="CZ291" s="186"/>
      <c r="DA291" s="186"/>
      <c r="DB291" s="186"/>
      <c r="DC291" s="186"/>
      <c r="DD291" s="186"/>
      <c r="DE291" s="186"/>
      <c r="DF291" s="186"/>
      <c r="DG291" s="186"/>
      <c r="DH291" s="186"/>
      <c r="DI291" s="186"/>
      <c r="DJ291" s="186"/>
      <c r="DK291" s="186"/>
      <c r="DL291" s="186"/>
      <c r="DM291" s="186"/>
      <c r="DN291" s="186"/>
      <c r="DO291" s="186"/>
      <c r="DP291" s="186"/>
      <c r="DQ291" s="186"/>
      <c r="DR291" s="186"/>
      <c r="DS291" s="186"/>
      <c r="DT291" s="186"/>
      <c r="DU291" s="186"/>
      <c r="DV291" s="186"/>
      <c r="DW291" s="186"/>
      <c r="DX291" s="186"/>
      <c r="DY291" s="186"/>
      <c r="DZ291" s="186"/>
      <c r="EA291" s="186"/>
      <c r="EB291" s="186"/>
      <c r="EC291" s="186"/>
      <c r="ED291" s="186"/>
      <c r="EE291" s="186"/>
      <c r="EF291" s="186"/>
      <c r="EG291" s="186"/>
      <c r="EH291" s="186"/>
      <c r="EI291" s="186"/>
      <c r="EJ291" s="186"/>
      <c r="EK291" s="186"/>
      <c r="EL291" s="186"/>
      <c r="EM291" s="186"/>
      <c r="EN291" s="186"/>
      <c r="EO291" s="186"/>
      <c r="EP291" s="186"/>
      <c r="EQ291" s="186"/>
      <c r="ER291" s="186"/>
      <c r="ES291" s="186"/>
      <c r="ET291" s="186"/>
      <c r="EU291" s="186"/>
      <c r="EV291" s="186"/>
      <c r="EW291" s="186"/>
      <c r="EX291" s="186"/>
      <c r="EY291" s="186"/>
      <c r="EZ291" s="186"/>
      <c r="FA291" s="186"/>
      <c r="FB291" s="186"/>
      <c r="FC291" s="186"/>
      <c r="FD291" s="186"/>
      <c r="FE291" s="186"/>
      <c r="FF291" s="186"/>
      <c r="FG291" s="186"/>
      <c r="FH291" s="186"/>
      <c r="FI291" s="186"/>
      <c r="FJ291" s="186"/>
      <c r="FK291" s="186"/>
      <c r="FL291" s="186"/>
      <c r="FM291" s="186"/>
      <c r="FN291" s="186"/>
      <c r="FO291" s="186"/>
      <c r="FP291" s="186"/>
      <c r="FQ291" s="186"/>
      <c r="FR291" s="186"/>
      <c r="FS291" s="186"/>
      <c r="FT291" s="186"/>
      <c r="FU291" s="186"/>
      <c r="FV291" s="186"/>
      <c r="FW291" s="186"/>
      <c r="FX291" s="186"/>
      <c r="FY291" s="186"/>
      <c r="FZ291" s="186"/>
      <c r="GA291" s="186"/>
      <c r="GB291" s="186"/>
      <c r="GC291" s="186"/>
      <c r="GD291" s="186"/>
      <c r="GE291" s="186"/>
      <c r="GF291" s="186"/>
      <c r="GG291" s="186"/>
      <c r="GH291" s="186"/>
      <c r="GI291" s="186"/>
      <c r="GJ291" s="186"/>
      <c r="GK291" s="186"/>
      <c r="GL291" s="186"/>
      <c r="GM291" s="186"/>
      <c r="GN291" s="186"/>
      <c r="GO291" s="186"/>
      <c r="GP291" s="186"/>
      <c r="GQ291" s="186"/>
      <c r="GR291" s="186"/>
      <c r="GS291" s="186"/>
      <c r="GT291" s="186"/>
      <c r="GU291" s="186"/>
      <c r="GV291" s="186"/>
      <c r="GW291" s="186"/>
      <c r="GX291" s="186"/>
      <c r="GY291" s="186"/>
      <c r="GZ291" s="186"/>
      <c r="HA291" s="186"/>
      <c r="HB291" s="186"/>
      <c r="HC291" s="186"/>
      <c r="HD291" s="186"/>
      <c r="HE291" s="186"/>
      <c r="HF291" s="186"/>
      <c r="HG291" s="186"/>
      <c r="HH291" s="186"/>
      <c r="HI291" s="186"/>
      <c r="HJ291" s="186"/>
      <c r="HK291" s="186"/>
      <c r="HL291" s="186"/>
      <c r="HM291" s="186"/>
      <c r="HN291" s="186"/>
      <c r="HO291" s="186"/>
      <c r="HP291" s="186"/>
      <c r="HQ291" s="186"/>
      <c r="HR291" s="186"/>
      <c r="HS291" s="186"/>
      <c r="HT291" s="186"/>
      <c r="HU291" s="186"/>
      <c r="HV291" s="186"/>
      <c r="HW291" s="186"/>
      <c r="HX291" s="186"/>
      <c r="HY291" s="186"/>
      <c r="HZ291" s="186"/>
      <c r="IA291" s="186"/>
      <c r="IB291" s="186"/>
      <c r="IC291" s="186"/>
      <c r="ID291" s="186"/>
      <c r="IE291" s="186"/>
      <c r="IF291" s="186"/>
      <c r="IG291" s="186"/>
      <c r="IH291" s="186"/>
      <c r="II291" s="186"/>
      <c r="IJ291" s="186"/>
      <c r="IK291" s="186"/>
      <c r="IL291" s="186"/>
      <c r="IM291" s="186"/>
      <c r="IN291" s="186"/>
      <c r="IO291" s="186"/>
      <c r="IP291" s="186"/>
      <c r="IQ291" s="186"/>
      <c r="IR291" s="186"/>
      <c r="IS291" s="186"/>
      <c r="IT291" s="186"/>
      <c r="IU291" s="186"/>
      <c r="IV291" s="186"/>
    </row>
    <row r="292" spans="1:256">
      <c r="A292" s="868"/>
      <c r="B292" s="844"/>
      <c r="C292" s="182" t="s">
        <v>2</v>
      </c>
      <c r="D292" s="183">
        <f>D290+D291</f>
        <v>10849473</v>
      </c>
      <c r="E292" s="184">
        <f t="shared" ref="E292:P292" si="122">E290+E291</f>
        <v>10849473</v>
      </c>
      <c r="F292" s="184">
        <f t="shared" si="122"/>
        <v>5948900</v>
      </c>
      <c r="G292" s="184">
        <f t="shared" si="122"/>
        <v>273656</v>
      </c>
      <c r="H292" s="184">
        <f t="shared" si="122"/>
        <v>5675244</v>
      </c>
      <c r="I292" s="184">
        <f t="shared" si="122"/>
        <v>100000</v>
      </c>
      <c r="J292" s="184">
        <f t="shared" si="122"/>
        <v>0</v>
      </c>
      <c r="K292" s="184">
        <f t="shared" si="122"/>
        <v>4800573</v>
      </c>
      <c r="L292" s="184">
        <f t="shared" si="122"/>
        <v>0</v>
      </c>
      <c r="M292" s="184">
        <f t="shared" si="122"/>
        <v>0</v>
      </c>
      <c r="N292" s="184">
        <f t="shared" si="122"/>
        <v>0</v>
      </c>
      <c r="O292" s="184">
        <f t="shared" si="122"/>
        <v>0</v>
      </c>
      <c r="P292" s="184">
        <f t="shared" si="122"/>
        <v>0</v>
      </c>
      <c r="Q292" s="185"/>
      <c r="R292" s="185"/>
      <c r="S292" s="185"/>
      <c r="T292" s="185"/>
      <c r="U292" s="185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  <c r="BN292" s="186"/>
      <c r="BO292" s="186"/>
      <c r="BP292" s="186"/>
      <c r="BQ292" s="186"/>
      <c r="BR292" s="186"/>
      <c r="BS292" s="186"/>
      <c r="BT292" s="186"/>
      <c r="BU292" s="186"/>
      <c r="BV292" s="186"/>
      <c r="BW292" s="186"/>
      <c r="BX292" s="186"/>
      <c r="BY292" s="186"/>
      <c r="BZ292" s="186"/>
      <c r="CA292" s="186"/>
      <c r="CB292" s="186"/>
      <c r="CC292" s="186"/>
      <c r="CD292" s="186"/>
      <c r="CE292" s="186"/>
      <c r="CF292" s="186"/>
      <c r="CG292" s="186"/>
      <c r="CH292" s="186"/>
      <c r="CI292" s="186"/>
      <c r="CJ292" s="186"/>
      <c r="CK292" s="186"/>
      <c r="CL292" s="186"/>
      <c r="CM292" s="186"/>
      <c r="CN292" s="186"/>
      <c r="CO292" s="186"/>
      <c r="CP292" s="186"/>
      <c r="CQ292" s="186"/>
      <c r="CR292" s="186"/>
      <c r="CS292" s="186"/>
      <c r="CT292" s="186"/>
      <c r="CU292" s="186"/>
      <c r="CV292" s="186"/>
      <c r="CW292" s="186"/>
      <c r="CX292" s="186"/>
      <c r="CY292" s="186"/>
      <c r="CZ292" s="186"/>
      <c r="DA292" s="186"/>
      <c r="DB292" s="186"/>
      <c r="DC292" s="186"/>
      <c r="DD292" s="186"/>
      <c r="DE292" s="186"/>
      <c r="DF292" s="186"/>
      <c r="DG292" s="186"/>
      <c r="DH292" s="186"/>
      <c r="DI292" s="186"/>
      <c r="DJ292" s="186"/>
      <c r="DK292" s="186"/>
      <c r="DL292" s="186"/>
      <c r="DM292" s="186"/>
      <c r="DN292" s="186"/>
      <c r="DO292" s="186"/>
      <c r="DP292" s="186"/>
      <c r="DQ292" s="186"/>
      <c r="DR292" s="186"/>
      <c r="DS292" s="186"/>
      <c r="DT292" s="186"/>
      <c r="DU292" s="186"/>
      <c r="DV292" s="186"/>
      <c r="DW292" s="186"/>
      <c r="DX292" s="186"/>
      <c r="DY292" s="186"/>
      <c r="DZ292" s="186"/>
      <c r="EA292" s="186"/>
      <c r="EB292" s="186"/>
      <c r="EC292" s="186"/>
      <c r="ED292" s="186"/>
      <c r="EE292" s="186"/>
      <c r="EF292" s="186"/>
      <c r="EG292" s="186"/>
      <c r="EH292" s="186"/>
      <c r="EI292" s="186"/>
      <c r="EJ292" s="186"/>
      <c r="EK292" s="186"/>
      <c r="EL292" s="186"/>
      <c r="EM292" s="186"/>
      <c r="EN292" s="186"/>
      <c r="EO292" s="186"/>
      <c r="EP292" s="186"/>
      <c r="EQ292" s="186"/>
      <c r="ER292" s="186"/>
      <c r="ES292" s="186"/>
      <c r="ET292" s="186"/>
      <c r="EU292" s="186"/>
      <c r="EV292" s="186"/>
      <c r="EW292" s="186"/>
      <c r="EX292" s="186"/>
      <c r="EY292" s="186"/>
      <c r="EZ292" s="186"/>
      <c r="FA292" s="186"/>
      <c r="FB292" s="186"/>
      <c r="FC292" s="186"/>
      <c r="FD292" s="186"/>
      <c r="FE292" s="186"/>
      <c r="FF292" s="186"/>
      <c r="FG292" s="186"/>
      <c r="FH292" s="186"/>
      <c r="FI292" s="186"/>
      <c r="FJ292" s="186"/>
      <c r="FK292" s="186"/>
      <c r="FL292" s="186"/>
      <c r="FM292" s="186"/>
      <c r="FN292" s="186"/>
      <c r="FO292" s="186"/>
      <c r="FP292" s="186"/>
      <c r="FQ292" s="186"/>
      <c r="FR292" s="186"/>
      <c r="FS292" s="186"/>
      <c r="FT292" s="186"/>
      <c r="FU292" s="186"/>
      <c r="FV292" s="186"/>
      <c r="FW292" s="186"/>
      <c r="FX292" s="186"/>
      <c r="FY292" s="186"/>
      <c r="FZ292" s="186"/>
      <c r="GA292" s="186"/>
      <c r="GB292" s="186"/>
      <c r="GC292" s="186"/>
      <c r="GD292" s="186"/>
      <c r="GE292" s="186"/>
      <c r="GF292" s="186"/>
      <c r="GG292" s="186"/>
      <c r="GH292" s="186"/>
      <c r="GI292" s="186"/>
      <c r="GJ292" s="186"/>
      <c r="GK292" s="186"/>
      <c r="GL292" s="186"/>
      <c r="GM292" s="186"/>
      <c r="GN292" s="186"/>
      <c r="GO292" s="186"/>
      <c r="GP292" s="186"/>
      <c r="GQ292" s="186"/>
      <c r="GR292" s="186"/>
      <c r="GS292" s="186"/>
      <c r="GT292" s="186"/>
      <c r="GU292" s="186"/>
      <c r="GV292" s="186"/>
      <c r="GW292" s="186"/>
      <c r="GX292" s="186"/>
      <c r="GY292" s="186"/>
      <c r="GZ292" s="186"/>
      <c r="HA292" s="186"/>
      <c r="HB292" s="186"/>
      <c r="HC292" s="186"/>
      <c r="HD292" s="186"/>
      <c r="HE292" s="186"/>
      <c r="HF292" s="186"/>
      <c r="HG292" s="186"/>
      <c r="HH292" s="186"/>
      <c r="HI292" s="186"/>
      <c r="HJ292" s="186"/>
      <c r="HK292" s="186"/>
      <c r="HL292" s="186"/>
      <c r="HM292" s="186"/>
      <c r="HN292" s="186"/>
      <c r="HO292" s="186"/>
      <c r="HP292" s="186"/>
      <c r="HQ292" s="186"/>
      <c r="HR292" s="186"/>
      <c r="HS292" s="186"/>
      <c r="HT292" s="186"/>
      <c r="HU292" s="186"/>
      <c r="HV292" s="186"/>
      <c r="HW292" s="186"/>
      <c r="HX292" s="186"/>
      <c r="HY292" s="186"/>
      <c r="HZ292" s="186"/>
      <c r="IA292" s="186"/>
      <c r="IB292" s="186"/>
      <c r="IC292" s="186"/>
      <c r="ID292" s="186"/>
      <c r="IE292" s="186"/>
      <c r="IF292" s="186"/>
      <c r="IG292" s="186"/>
      <c r="IH292" s="186"/>
      <c r="II292" s="186"/>
      <c r="IJ292" s="186"/>
      <c r="IK292" s="186"/>
      <c r="IL292" s="186"/>
      <c r="IM292" s="186"/>
      <c r="IN292" s="186"/>
      <c r="IO292" s="186"/>
      <c r="IP292" s="186"/>
      <c r="IQ292" s="186"/>
      <c r="IR292" s="186"/>
      <c r="IS292" s="186"/>
      <c r="IT292" s="186"/>
      <c r="IU292" s="186"/>
      <c r="IV292" s="186"/>
    </row>
    <row r="293" spans="1:256" ht="15">
      <c r="A293" s="863">
        <v>854</v>
      </c>
      <c r="B293" s="854" t="s">
        <v>258</v>
      </c>
      <c r="C293" s="177" t="s">
        <v>0</v>
      </c>
      <c r="D293" s="178">
        <f t="shared" ref="D293:P294" si="123">D296+D302+D305+D308+D314+D317+D299+D311</f>
        <v>44539948</v>
      </c>
      <c r="E293" s="179">
        <f t="shared" si="123"/>
        <v>36661894</v>
      </c>
      <c r="F293" s="179">
        <f t="shared" si="123"/>
        <v>31591346</v>
      </c>
      <c r="G293" s="179">
        <f t="shared" si="123"/>
        <v>27330112</v>
      </c>
      <c r="H293" s="179">
        <f t="shared" si="123"/>
        <v>4261234</v>
      </c>
      <c r="I293" s="179">
        <f t="shared" si="123"/>
        <v>234000</v>
      </c>
      <c r="J293" s="179">
        <f t="shared" si="123"/>
        <v>66715</v>
      </c>
      <c r="K293" s="179">
        <f t="shared" si="123"/>
        <v>4769833</v>
      </c>
      <c r="L293" s="179">
        <f t="shared" si="123"/>
        <v>0</v>
      </c>
      <c r="M293" s="179">
        <f t="shared" si="123"/>
        <v>7878054</v>
      </c>
      <c r="N293" s="179">
        <f t="shared" si="123"/>
        <v>7878054</v>
      </c>
      <c r="O293" s="179">
        <f t="shared" si="123"/>
        <v>5677563</v>
      </c>
      <c r="P293" s="179">
        <f t="shared" si="123"/>
        <v>0</v>
      </c>
      <c r="Q293" s="191"/>
      <c r="R293" s="191"/>
      <c r="S293" s="191"/>
      <c r="T293" s="191"/>
      <c r="U293" s="191"/>
      <c r="V293" s="192"/>
      <c r="W293" s="192"/>
      <c r="X293" s="192"/>
      <c r="Y293" s="192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  <c r="AK293" s="192"/>
      <c r="AL293" s="192"/>
      <c r="AM293" s="192"/>
      <c r="AN293" s="192"/>
      <c r="AO293" s="192"/>
      <c r="AP293" s="192"/>
      <c r="AQ293" s="192"/>
      <c r="AR293" s="192"/>
      <c r="AS293" s="192"/>
      <c r="AT293" s="192"/>
      <c r="AU293" s="192"/>
      <c r="AV293" s="192"/>
      <c r="AW293" s="192"/>
      <c r="AX293" s="192"/>
      <c r="AY293" s="192"/>
      <c r="AZ293" s="192"/>
      <c r="BA293" s="192"/>
      <c r="BB293" s="192"/>
      <c r="BC293" s="192"/>
      <c r="BD293" s="192"/>
      <c r="BE293" s="192"/>
      <c r="BF293" s="192"/>
      <c r="BG293" s="192"/>
      <c r="BH293" s="192"/>
      <c r="BI293" s="192"/>
      <c r="BJ293" s="192"/>
      <c r="BK293" s="192"/>
      <c r="BL293" s="192"/>
      <c r="BM293" s="192"/>
      <c r="BN293" s="192"/>
      <c r="BO293" s="192"/>
      <c r="BP293" s="192"/>
      <c r="BQ293" s="192"/>
      <c r="BR293" s="192"/>
      <c r="BS293" s="192"/>
      <c r="BT293" s="192"/>
      <c r="BU293" s="192"/>
      <c r="BV293" s="192"/>
      <c r="BW293" s="192"/>
      <c r="BX293" s="192"/>
      <c r="BY293" s="192"/>
      <c r="BZ293" s="192"/>
      <c r="CA293" s="192"/>
      <c r="CB293" s="192"/>
      <c r="CC293" s="192"/>
      <c r="CD293" s="192"/>
      <c r="CE293" s="192"/>
      <c r="CF293" s="192"/>
      <c r="CG293" s="192"/>
      <c r="CH293" s="192"/>
      <c r="CI293" s="192"/>
      <c r="CJ293" s="192"/>
      <c r="CK293" s="192"/>
      <c r="CL293" s="192"/>
      <c r="CM293" s="192"/>
      <c r="CN293" s="192"/>
      <c r="CO293" s="192"/>
      <c r="CP293" s="192"/>
      <c r="CQ293" s="192"/>
      <c r="CR293" s="192"/>
      <c r="CS293" s="192"/>
      <c r="CT293" s="192"/>
      <c r="CU293" s="192"/>
      <c r="CV293" s="192"/>
      <c r="CW293" s="192"/>
      <c r="CX293" s="192"/>
      <c r="CY293" s="192"/>
      <c r="CZ293" s="192"/>
      <c r="DA293" s="192"/>
      <c r="DB293" s="192"/>
      <c r="DC293" s="192"/>
      <c r="DD293" s="192"/>
      <c r="DE293" s="192"/>
      <c r="DF293" s="192"/>
      <c r="DG293" s="192"/>
      <c r="DH293" s="192"/>
      <c r="DI293" s="192"/>
      <c r="DJ293" s="192"/>
      <c r="DK293" s="192"/>
      <c r="DL293" s="192"/>
      <c r="DM293" s="192"/>
      <c r="DN293" s="192"/>
      <c r="DO293" s="192"/>
      <c r="DP293" s="192"/>
      <c r="DQ293" s="192"/>
      <c r="DR293" s="192"/>
      <c r="DS293" s="192"/>
      <c r="DT293" s="192"/>
      <c r="DU293" s="192"/>
      <c r="DV293" s="192"/>
      <c r="DW293" s="192"/>
      <c r="DX293" s="192"/>
      <c r="DY293" s="192"/>
      <c r="DZ293" s="192"/>
      <c r="EA293" s="192"/>
      <c r="EB293" s="192"/>
      <c r="EC293" s="192"/>
      <c r="ED293" s="192"/>
      <c r="EE293" s="192"/>
      <c r="EF293" s="192"/>
      <c r="EG293" s="192"/>
      <c r="EH293" s="192"/>
      <c r="EI293" s="192"/>
      <c r="EJ293" s="192"/>
      <c r="EK293" s="192"/>
      <c r="EL293" s="192"/>
      <c r="EM293" s="192"/>
      <c r="EN293" s="192"/>
      <c r="EO293" s="192"/>
      <c r="EP293" s="192"/>
      <c r="EQ293" s="192"/>
      <c r="ER293" s="192"/>
      <c r="ES293" s="192"/>
      <c r="ET293" s="192"/>
      <c r="EU293" s="192"/>
      <c r="EV293" s="192"/>
      <c r="EW293" s="192"/>
      <c r="EX293" s="192"/>
      <c r="EY293" s="192"/>
      <c r="EZ293" s="192"/>
      <c r="FA293" s="192"/>
      <c r="FB293" s="192"/>
      <c r="FC293" s="192"/>
      <c r="FD293" s="192"/>
      <c r="FE293" s="192"/>
      <c r="FF293" s="192"/>
      <c r="FG293" s="192"/>
      <c r="FH293" s="192"/>
      <c r="FI293" s="192"/>
      <c r="FJ293" s="192"/>
      <c r="FK293" s="192"/>
      <c r="FL293" s="192"/>
      <c r="FM293" s="192"/>
      <c r="FN293" s="192"/>
      <c r="FO293" s="192"/>
      <c r="FP293" s="192"/>
      <c r="FQ293" s="192"/>
      <c r="FR293" s="192"/>
      <c r="FS293" s="192"/>
      <c r="FT293" s="192"/>
      <c r="FU293" s="192"/>
      <c r="FV293" s="192"/>
      <c r="FW293" s="192"/>
      <c r="FX293" s="192"/>
      <c r="FY293" s="192"/>
      <c r="FZ293" s="192"/>
      <c r="GA293" s="192"/>
      <c r="GB293" s="192"/>
      <c r="GC293" s="192"/>
      <c r="GD293" s="192"/>
      <c r="GE293" s="192"/>
      <c r="GF293" s="192"/>
      <c r="GG293" s="192"/>
      <c r="GH293" s="192"/>
      <c r="GI293" s="192"/>
      <c r="GJ293" s="192"/>
      <c r="GK293" s="192"/>
      <c r="GL293" s="192"/>
      <c r="GM293" s="192"/>
      <c r="GN293" s="192"/>
      <c r="GO293" s="192"/>
      <c r="GP293" s="192"/>
      <c r="GQ293" s="192"/>
      <c r="GR293" s="192"/>
      <c r="GS293" s="192"/>
      <c r="GT293" s="192"/>
      <c r="GU293" s="192"/>
      <c r="GV293" s="192"/>
      <c r="GW293" s="192"/>
      <c r="GX293" s="192"/>
      <c r="GY293" s="192"/>
      <c r="GZ293" s="192"/>
      <c r="HA293" s="192"/>
      <c r="HB293" s="192"/>
      <c r="HC293" s="192"/>
      <c r="HD293" s="192"/>
      <c r="HE293" s="192"/>
      <c r="HF293" s="192"/>
      <c r="HG293" s="192"/>
      <c r="HH293" s="192"/>
      <c r="HI293" s="192"/>
      <c r="HJ293" s="192"/>
      <c r="HK293" s="192"/>
      <c r="HL293" s="192"/>
      <c r="HM293" s="192"/>
      <c r="HN293" s="192"/>
      <c r="HO293" s="192"/>
      <c r="HP293" s="192"/>
      <c r="HQ293" s="192"/>
      <c r="HR293" s="192"/>
      <c r="HS293" s="192"/>
      <c r="HT293" s="192"/>
      <c r="HU293" s="192"/>
      <c r="HV293" s="192"/>
      <c r="HW293" s="192"/>
      <c r="HX293" s="192"/>
      <c r="HY293" s="192"/>
      <c r="HZ293" s="192"/>
      <c r="IA293" s="192"/>
      <c r="IB293" s="192"/>
      <c r="IC293" s="192"/>
      <c r="ID293" s="192"/>
      <c r="IE293" s="192"/>
      <c r="IF293" s="192"/>
      <c r="IG293" s="192"/>
      <c r="IH293" s="192"/>
      <c r="II293" s="192"/>
      <c r="IJ293" s="192"/>
      <c r="IK293" s="192"/>
      <c r="IL293" s="192"/>
      <c r="IM293" s="192"/>
      <c r="IN293" s="192"/>
      <c r="IO293" s="192"/>
      <c r="IP293" s="192"/>
      <c r="IQ293" s="192"/>
      <c r="IR293" s="192"/>
      <c r="IS293" s="192"/>
      <c r="IT293" s="192"/>
      <c r="IU293" s="192"/>
      <c r="IV293" s="192"/>
    </row>
    <row r="294" spans="1:256" ht="15">
      <c r="A294" s="864"/>
      <c r="B294" s="855"/>
      <c r="C294" s="177" t="s">
        <v>1</v>
      </c>
      <c r="D294" s="178">
        <f t="shared" si="123"/>
        <v>6149019</v>
      </c>
      <c r="E294" s="179">
        <f t="shared" si="123"/>
        <v>43043</v>
      </c>
      <c r="F294" s="179">
        <f t="shared" si="123"/>
        <v>11238</v>
      </c>
      <c r="G294" s="179">
        <f t="shared" si="123"/>
        <v>0</v>
      </c>
      <c r="H294" s="179">
        <f t="shared" si="123"/>
        <v>11238</v>
      </c>
      <c r="I294" s="179">
        <f t="shared" si="123"/>
        <v>0</v>
      </c>
      <c r="J294" s="179">
        <f t="shared" si="123"/>
        <v>0</v>
      </c>
      <c r="K294" s="179">
        <f t="shared" si="123"/>
        <v>31805</v>
      </c>
      <c r="L294" s="179">
        <f t="shared" si="123"/>
        <v>0</v>
      </c>
      <c r="M294" s="179">
        <f t="shared" si="123"/>
        <v>6105976</v>
      </c>
      <c r="N294" s="179">
        <f t="shared" si="123"/>
        <v>6105976</v>
      </c>
      <c r="O294" s="179">
        <f t="shared" si="123"/>
        <v>746969</v>
      </c>
      <c r="P294" s="179">
        <f t="shared" si="123"/>
        <v>0</v>
      </c>
      <c r="Q294" s="191"/>
      <c r="R294" s="191"/>
      <c r="S294" s="191"/>
      <c r="T294" s="191"/>
      <c r="U294" s="191"/>
      <c r="V294" s="192"/>
      <c r="W294" s="192"/>
      <c r="X294" s="192"/>
      <c r="Y294" s="192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  <c r="AK294" s="192"/>
      <c r="AL294" s="192"/>
      <c r="AM294" s="192"/>
      <c r="AN294" s="192"/>
      <c r="AO294" s="192"/>
      <c r="AP294" s="192"/>
      <c r="AQ294" s="192"/>
      <c r="AR294" s="192"/>
      <c r="AS294" s="192"/>
      <c r="AT294" s="192"/>
      <c r="AU294" s="192"/>
      <c r="AV294" s="192"/>
      <c r="AW294" s="192"/>
      <c r="AX294" s="192"/>
      <c r="AY294" s="192"/>
      <c r="AZ294" s="192"/>
      <c r="BA294" s="192"/>
      <c r="BB294" s="192"/>
      <c r="BC294" s="192"/>
      <c r="BD294" s="192"/>
      <c r="BE294" s="192"/>
      <c r="BF294" s="192"/>
      <c r="BG294" s="192"/>
      <c r="BH294" s="192"/>
      <c r="BI294" s="192"/>
      <c r="BJ294" s="192"/>
      <c r="BK294" s="192"/>
      <c r="BL294" s="192"/>
      <c r="BM294" s="192"/>
      <c r="BN294" s="192"/>
      <c r="BO294" s="192"/>
      <c r="BP294" s="192"/>
      <c r="BQ294" s="192"/>
      <c r="BR294" s="192"/>
      <c r="BS294" s="192"/>
      <c r="BT294" s="192"/>
      <c r="BU294" s="192"/>
      <c r="BV294" s="192"/>
      <c r="BW294" s="192"/>
      <c r="BX294" s="192"/>
      <c r="BY294" s="192"/>
      <c r="BZ294" s="192"/>
      <c r="CA294" s="192"/>
      <c r="CB294" s="192"/>
      <c r="CC294" s="192"/>
      <c r="CD294" s="192"/>
      <c r="CE294" s="192"/>
      <c r="CF294" s="192"/>
      <c r="CG294" s="192"/>
      <c r="CH294" s="192"/>
      <c r="CI294" s="192"/>
      <c r="CJ294" s="192"/>
      <c r="CK294" s="192"/>
      <c r="CL294" s="192"/>
      <c r="CM294" s="192"/>
      <c r="CN294" s="192"/>
      <c r="CO294" s="192"/>
      <c r="CP294" s="192"/>
      <c r="CQ294" s="192"/>
      <c r="CR294" s="192"/>
      <c r="CS294" s="192"/>
      <c r="CT294" s="192"/>
      <c r="CU294" s="192"/>
      <c r="CV294" s="192"/>
      <c r="CW294" s="192"/>
      <c r="CX294" s="192"/>
      <c r="CY294" s="192"/>
      <c r="CZ294" s="192"/>
      <c r="DA294" s="192"/>
      <c r="DB294" s="192"/>
      <c r="DC294" s="192"/>
      <c r="DD294" s="192"/>
      <c r="DE294" s="192"/>
      <c r="DF294" s="192"/>
      <c r="DG294" s="192"/>
      <c r="DH294" s="192"/>
      <c r="DI294" s="192"/>
      <c r="DJ294" s="192"/>
      <c r="DK294" s="192"/>
      <c r="DL294" s="192"/>
      <c r="DM294" s="192"/>
      <c r="DN294" s="192"/>
      <c r="DO294" s="192"/>
      <c r="DP294" s="192"/>
      <c r="DQ294" s="192"/>
      <c r="DR294" s="192"/>
      <c r="DS294" s="192"/>
      <c r="DT294" s="192"/>
      <c r="DU294" s="192"/>
      <c r="DV294" s="192"/>
      <c r="DW294" s="192"/>
      <c r="DX294" s="192"/>
      <c r="DY294" s="192"/>
      <c r="DZ294" s="192"/>
      <c r="EA294" s="192"/>
      <c r="EB294" s="192"/>
      <c r="EC294" s="192"/>
      <c r="ED294" s="192"/>
      <c r="EE294" s="192"/>
      <c r="EF294" s="192"/>
      <c r="EG294" s="192"/>
      <c r="EH294" s="192"/>
      <c r="EI294" s="192"/>
      <c r="EJ294" s="192"/>
      <c r="EK294" s="192"/>
      <c r="EL294" s="192"/>
      <c r="EM294" s="192"/>
      <c r="EN294" s="192"/>
      <c r="EO294" s="192"/>
      <c r="EP294" s="192"/>
      <c r="EQ294" s="192"/>
      <c r="ER294" s="192"/>
      <c r="ES294" s="192"/>
      <c r="ET294" s="192"/>
      <c r="EU294" s="192"/>
      <c r="EV294" s="192"/>
      <c r="EW294" s="192"/>
      <c r="EX294" s="192"/>
      <c r="EY294" s="192"/>
      <c r="EZ294" s="192"/>
      <c r="FA294" s="192"/>
      <c r="FB294" s="192"/>
      <c r="FC294" s="192"/>
      <c r="FD294" s="192"/>
      <c r="FE294" s="192"/>
      <c r="FF294" s="192"/>
      <c r="FG294" s="192"/>
      <c r="FH294" s="192"/>
      <c r="FI294" s="192"/>
      <c r="FJ294" s="192"/>
      <c r="FK294" s="192"/>
      <c r="FL294" s="192"/>
      <c r="FM294" s="192"/>
      <c r="FN294" s="192"/>
      <c r="FO294" s="192"/>
      <c r="FP294" s="192"/>
      <c r="FQ294" s="192"/>
      <c r="FR294" s="192"/>
      <c r="FS294" s="192"/>
      <c r="FT294" s="192"/>
      <c r="FU294" s="192"/>
      <c r="FV294" s="192"/>
      <c r="FW294" s="192"/>
      <c r="FX294" s="192"/>
      <c r="FY294" s="192"/>
      <c r="FZ294" s="192"/>
      <c r="GA294" s="192"/>
      <c r="GB294" s="192"/>
      <c r="GC294" s="192"/>
      <c r="GD294" s="192"/>
      <c r="GE294" s="192"/>
      <c r="GF294" s="192"/>
      <c r="GG294" s="192"/>
      <c r="GH294" s="192"/>
      <c r="GI294" s="192"/>
      <c r="GJ294" s="192"/>
      <c r="GK294" s="192"/>
      <c r="GL294" s="192"/>
      <c r="GM294" s="192"/>
      <c r="GN294" s="192"/>
      <c r="GO294" s="192"/>
      <c r="GP294" s="192"/>
      <c r="GQ294" s="192"/>
      <c r="GR294" s="192"/>
      <c r="GS294" s="192"/>
      <c r="GT294" s="192"/>
      <c r="GU294" s="192"/>
      <c r="GV294" s="192"/>
      <c r="GW294" s="192"/>
      <c r="GX294" s="192"/>
      <c r="GY294" s="192"/>
      <c r="GZ294" s="192"/>
      <c r="HA294" s="192"/>
      <c r="HB294" s="192"/>
      <c r="HC294" s="192"/>
      <c r="HD294" s="192"/>
      <c r="HE294" s="192"/>
      <c r="HF294" s="192"/>
      <c r="HG294" s="192"/>
      <c r="HH294" s="192"/>
      <c r="HI294" s="192"/>
      <c r="HJ294" s="192"/>
      <c r="HK294" s="192"/>
      <c r="HL294" s="192"/>
      <c r="HM294" s="192"/>
      <c r="HN294" s="192"/>
      <c r="HO294" s="192"/>
      <c r="HP294" s="192"/>
      <c r="HQ294" s="192"/>
      <c r="HR294" s="192"/>
      <c r="HS294" s="192"/>
      <c r="HT294" s="192"/>
      <c r="HU294" s="192"/>
      <c r="HV294" s="192"/>
      <c r="HW294" s="192"/>
      <c r="HX294" s="192"/>
      <c r="HY294" s="192"/>
      <c r="HZ294" s="192"/>
      <c r="IA294" s="192"/>
      <c r="IB294" s="192"/>
      <c r="IC294" s="192"/>
      <c r="ID294" s="192"/>
      <c r="IE294" s="192"/>
      <c r="IF294" s="192"/>
      <c r="IG294" s="192"/>
      <c r="IH294" s="192"/>
      <c r="II294" s="192"/>
      <c r="IJ294" s="192"/>
      <c r="IK294" s="192"/>
      <c r="IL294" s="192"/>
      <c r="IM294" s="192"/>
      <c r="IN294" s="192"/>
      <c r="IO294" s="192"/>
      <c r="IP294" s="192"/>
      <c r="IQ294" s="192"/>
      <c r="IR294" s="192"/>
      <c r="IS294" s="192"/>
      <c r="IT294" s="192"/>
      <c r="IU294" s="192"/>
      <c r="IV294" s="192"/>
    </row>
    <row r="295" spans="1:256" ht="15">
      <c r="A295" s="865"/>
      <c r="B295" s="856"/>
      <c r="C295" s="177" t="s">
        <v>2</v>
      </c>
      <c r="D295" s="178">
        <f>D293+D294</f>
        <v>50688967</v>
      </c>
      <c r="E295" s="179">
        <f t="shared" ref="E295:P295" si="124">E293+E294</f>
        <v>36704937</v>
      </c>
      <c r="F295" s="179">
        <f t="shared" si="124"/>
        <v>31602584</v>
      </c>
      <c r="G295" s="179">
        <f t="shared" si="124"/>
        <v>27330112</v>
      </c>
      <c r="H295" s="179">
        <f t="shared" si="124"/>
        <v>4272472</v>
      </c>
      <c r="I295" s="179">
        <f t="shared" si="124"/>
        <v>234000</v>
      </c>
      <c r="J295" s="179">
        <f t="shared" si="124"/>
        <v>66715</v>
      </c>
      <c r="K295" s="179">
        <f t="shared" si="124"/>
        <v>4801638</v>
      </c>
      <c r="L295" s="179">
        <f t="shared" si="124"/>
        <v>0</v>
      </c>
      <c r="M295" s="179">
        <f t="shared" si="124"/>
        <v>13984030</v>
      </c>
      <c r="N295" s="179">
        <f t="shared" si="124"/>
        <v>13984030</v>
      </c>
      <c r="O295" s="179">
        <f t="shared" si="124"/>
        <v>6424532</v>
      </c>
      <c r="P295" s="179">
        <f t="shared" si="124"/>
        <v>0</v>
      </c>
      <c r="Q295" s="191"/>
      <c r="R295" s="191"/>
      <c r="S295" s="191"/>
      <c r="T295" s="191"/>
      <c r="U295" s="191"/>
      <c r="V295" s="192"/>
      <c r="W295" s="192"/>
      <c r="X295" s="192"/>
      <c r="Y295" s="192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  <c r="AK295" s="192"/>
      <c r="AL295" s="192"/>
      <c r="AM295" s="192"/>
      <c r="AN295" s="192"/>
      <c r="AO295" s="192"/>
      <c r="AP295" s="192"/>
      <c r="AQ295" s="192"/>
      <c r="AR295" s="192"/>
      <c r="AS295" s="192"/>
      <c r="AT295" s="192"/>
      <c r="AU295" s="192"/>
      <c r="AV295" s="192"/>
      <c r="AW295" s="192"/>
      <c r="AX295" s="192"/>
      <c r="AY295" s="192"/>
      <c r="AZ295" s="192"/>
      <c r="BA295" s="192"/>
      <c r="BB295" s="192"/>
      <c r="BC295" s="192"/>
      <c r="BD295" s="192"/>
      <c r="BE295" s="192"/>
      <c r="BF295" s="192"/>
      <c r="BG295" s="192"/>
      <c r="BH295" s="192"/>
      <c r="BI295" s="192"/>
      <c r="BJ295" s="192"/>
      <c r="BK295" s="192"/>
      <c r="BL295" s="192"/>
      <c r="BM295" s="192"/>
      <c r="BN295" s="192"/>
      <c r="BO295" s="192"/>
      <c r="BP295" s="192"/>
      <c r="BQ295" s="192"/>
      <c r="BR295" s="192"/>
      <c r="BS295" s="192"/>
      <c r="BT295" s="192"/>
      <c r="BU295" s="192"/>
      <c r="BV295" s="192"/>
      <c r="BW295" s="192"/>
      <c r="BX295" s="192"/>
      <c r="BY295" s="192"/>
      <c r="BZ295" s="192"/>
      <c r="CA295" s="192"/>
      <c r="CB295" s="192"/>
      <c r="CC295" s="192"/>
      <c r="CD295" s="192"/>
      <c r="CE295" s="192"/>
      <c r="CF295" s="192"/>
      <c r="CG295" s="192"/>
      <c r="CH295" s="192"/>
      <c r="CI295" s="192"/>
      <c r="CJ295" s="192"/>
      <c r="CK295" s="192"/>
      <c r="CL295" s="192"/>
      <c r="CM295" s="192"/>
      <c r="CN295" s="192"/>
      <c r="CO295" s="192"/>
      <c r="CP295" s="192"/>
      <c r="CQ295" s="192"/>
      <c r="CR295" s="192"/>
      <c r="CS295" s="192"/>
      <c r="CT295" s="192"/>
      <c r="CU295" s="192"/>
      <c r="CV295" s="192"/>
      <c r="CW295" s="192"/>
      <c r="CX295" s="192"/>
      <c r="CY295" s="192"/>
      <c r="CZ295" s="192"/>
      <c r="DA295" s="192"/>
      <c r="DB295" s="192"/>
      <c r="DC295" s="192"/>
      <c r="DD295" s="192"/>
      <c r="DE295" s="192"/>
      <c r="DF295" s="192"/>
      <c r="DG295" s="192"/>
      <c r="DH295" s="192"/>
      <c r="DI295" s="192"/>
      <c r="DJ295" s="192"/>
      <c r="DK295" s="192"/>
      <c r="DL295" s="192"/>
      <c r="DM295" s="192"/>
      <c r="DN295" s="192"/>
      <c r="DO295" s="192"/>
      <c r="DP295" s="192"/>
      <c r="DQ295" s="192"/>
      <c r="DR295" s="192"/>
      <c r="DS295" s="192"/>
      <c r="DT295" s="192"/>
      <c r="DU295" s="192"/>
      <c r="DV295" s="192"/>
      <c r="DW295" s="192"/>
      <c r="DX295" s="192"/>
      <c r="DY295" s="192"/>
      <c r="DZ295" s="192"/>
      <c r="EA295" s="192"/>
      <c r="EB295" s="192"/>
      <c r="EC295" s="192"/>
      <c r="ED295" s="192"/>
      <c r="EE295" s="192"/>
      <c r="EF295" s="192"/>
      <c r="EG295" s="192"/>
      <c r="EH295" s="192"/>
      <c r="EI295" s="192"/>
      <c r="EJ295" s="192"/>
      <c r="EK295" s="192"/>
      <c r="EL295" s="192"/>
      <c r="EM295" s="192"/>
      <c r="EN295" s="192"/>
      <c r="EO295" s="192"/>
      <c r="EP295" s="192"/>
      <c r="EQ295" s="192"/>
      <c r="ER295" s="192"/>
      <c r="ES295" s="192"/>
      <c r="ET295" s="192"/>
      <c r="EU295" s="192"/>
      <c r="EV295" s="192"/>
      <c r="EW295" s="192"/>
      <c r="EX295" s="192"/>
      <c r="EY295" s="192"/>
      <c r="EZ295" s="192"/>
      <c r="FA295" s="192"/>
      <c r="FB295" s="192"/>
      <c r="FC295" s="192"/>
      <c r="FD295" s="192"/>
      <c r="FE295" s="192"/>
      <c r="FF295" s="192"/>
      <c r="FG295" s="192"/>
      <c r="FH295" s="192"/>
      <c r="FI295" s="192"/>
      <c r="FJ295" s="192"/>
      <c r="FK295" s="192"/>
      <c r="FL295" s="192"/>
      <c r="FM295" s="192"/>
      <c r="FN295" s="192"/>
      <c r="FO295" s="192"/>
      <c r="FP295" s="192"/>
      <c r="FQ295" s="192"/>
      <c r="FR295" s="192"/>
      <c r="FS295" s="192"/>
      <c r="FT295" s="192"/>
      <c r="FU295" s="192"/>
      <c r="FV295" s="192"/>
      <c r="FW295" s="192"/>
      <c r="FX295" s="192"/>
      <c r="FY295" s="192"/>
      <c r="FZ295" s="192"/>
      <c r="GA295" s="192"/>
      <c r="GB295" s="192"/>
      <c r="GC295" s="192"/>
      <c r="GD295" s="192"/>
      <c r="GE295" s="192"/>
      <c r="GF295" s="192"/>
      <c r="GG295" s="192"/>
      <c r="GH295" s="192"/>
      <c r="GI295" s="192"/>
      <c r="GJ295" s="192"/>
      <c r="GK295" s="192"/>
      <c r="GL295" s="192"/>
      <c r="GM295" s="192"/>
      <c r="GN295" s="192"/>
      <c r="GO295" s="192"/>
      <c r="GP295" s="192"/>
      <c r="GQ295" s="192"/>
      <c r="GR295" s="192"/>
      <c r="GS295" s="192"/>
      <c r="GT295" s="192"/>
      <c r="GU295" s="192"/>
      <c r="GV295" s="192"/>
      <c r="GW295" s="192"/>
      <c r="GX295" s="192"/>
      <c r="GY295" s="192"/>
      <c r="GZ295" s="192"/>
      <c r="HA295" s="192"/>
      <c r="HB295" s="192"/>
      <c r="HC295" s="192"/>
      <c r="HD295" s="192"/>
      <c r="HE295" s="192"/>
      <c r="HF295" s="192"/>
      <c r="HG295" s="192"/>
      <c r="HH295" s="192"/>
      <c r="HI295" s="192"/>
      <c r="HJ295" s="192"/>
      <c r="HK295" s="192"/>
      <c r="HL295" s="192"/>
      <c r="HM295" s="192"/>
      <c r="HN295" s="192"/>
      <c r="HO295" s="192"/>
      <c r="HP295" s="192"/>
      <c r="HQ295" s="192"/>
      <c r="HR295" s="192"/>
      <c r="HS295" s="192"/>
      <c r="HT295" s="192"/>
      <c r="HU295" s="192"/>
      <c r="HV295" s="192"/>
      <c r="HW295" s="192"/>
      <c r="HX295" s="192"/>
      <c r="HY295" s="192"/>
      <c r="HZ295" s="192"/>
      <c r="IA295" s="192"/>
      <c r="IB295" s="192"/>
      <c r="IC295" s="192"/>
      <c r="ID295" s="192"/>
      <c r="IE295" s="192"/>
      <c r="IF295" s="192"/>
      <c r="IG295" s="192"/>
      <c r="IH295" s="192"/>
      <c r="II295" s="192"/>
      <c r="IJ295" s="192"/>
      <c r="IK295" s="192"/>
      <c r="IL295" s="192"/>
      <c r="IM295" s="192"/>
      <c r="IN295" s="192"/>
      <c r="IO295" s="192"/>
      <c r="IP295" s="192"/>
      <c r="IQ295" s="192"/>
      <c r="IR295" s="192"/>
      <c r="IS295" s="192"/>
      <c r="IT295" s="192"/>
      <c r="IU295" s="192"/>
      <c r="IV295" s="192"/>
    </row>
    <row r="296" spans="1:256">
      <c r="A296" s="866">
        <v>85403</v>
      </c>
      <c r="B296" s="842" t="s">
        <v>259</v>
      </c>
      <c r="C296" s="182" t="s">
        <v>0</v>
      </c>
      <c r="D296" s="183">
        <f t="shared" ref="D296:D318" si="125">E296+M296</f>
        <v>31635625</v>
      </c>
      <c r="E296" s="184">
        <f t="shared" ref="E296:E318" si="126">F296+I296+J296+K296+L296</f>
        <v>23757571</v>
      </c>
      <c r="F296" s="184">
        <f t="shared" ref="F296:F318" si="127">G296+H296</f>
        <v>23437666</v>
      </c>
      <c r="G296" s="184">
        <v>20222584</v>
      </c>
      <c r="H296" s="184">
        <v>3215082</v>
      </c>
      <c r="I296" s="184">
        <v>0</v>
      </c>
      <c r="J296" s="184">
        <v>11200</v>
      </c>
      <c r="K296" s="184">
        <f>4684988-5677563+1301280</f>
        <v>308705</v>
      </c>
      <c r="L296" s="184">
        <v>0</v>
      </c>
      <c r="M296" s="184">
        <f t="shared" ref="M296:M318" si="128">N296+P296</f>
        <v>7878054</v>
      </c>
      <c r="N296" s="184">
        <v>7878054</v>
      </c>
      <c r="O296" s="184">
        <f>4449142+1228421</f>
        <v>5677563</v>
      </c>
      <c r="P296" s="184">
        <v>0</v>
      </c>
      <c r="Q296" s="185"/>
      <c r="R296" s="185"/>
      <c r="S296" s="185"/>
      <c r="T296" s="185"/>
      <c r="U296" s="185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BM296" s="186"/>
      <c r="BN296" s="186"/>
      <c r="BO296" s="186"/>
      <c r="BP296" s="186"/>
      <c r="BQ296" s="186"/>
      <c r="BR296" s="186"/>
      <c r="BS296" s="186"/>
      <c r="BT296" s="186"/>
      <c r="BU296" s="186"/>
      <c r="BV296" s="186"/>
      <c r="BW296" s="186"/>
      <c r="BX296" s="186"/>
      <c r="BY296" s="186"/>
      <c r="BZ296" s="186"/>
      <c r="CA296" s="186"/>
      <c r="CB296" s="186"/>
      <c r="CC296" s="186"/>
      <c r="CD296" s="186"/>
      <c r="CE296" s="186"/>
      <c r="CF296" s="186"/>
      <c r="CG296" s="186"/>
      <c r="CH296" s="186"/>
      <c r="CI296" s="186"/>
      <c r="CJ296" s="186"/>
      <c r="CK296" s="186"/>
      <c r="CL296" s="186"/>
      <c r="CM296" s="186"/>
      <c r="CN296" s="186"/>
      <c r="CO296" s="186"/>
      <c r="CP296" s="186"/>
      <c r="CQ296" s="186"/>
      <c r="CR296" s="186"/>
      <c r="CS296" s="186"/>
      <c r="CT296" s="186"/>
      <c r="CU296" s="186"/>
      <c r="CV296" s="186"/>
      <c r="CW296" s="186"/>
      <c r="CX296" s="186"/>
      <c r="CY296" s="186"/>
      <c r="CZ296" s="186"/>
      <c r="DA296" s="186"/>
      <c r="DB296" s="186"/>
      <c r="DC296" s="186"/>
      <c r="DD296" s="186"/>
      <c r="DE296" s="186"/>
      <c r="DF296" s="186"/>
      <c r="DG296" s="186"/>
      <c r="DH296" s="186"/>
      <c r="DI296" s="186"/>
      <c r="DJ296" s="186"/>
      <c r="DK296" s="186"/>
      <c r="DL296" s="186"/>
      <c r="DM296" s="186"/>
      <c r="DN296" s="186"/>
      <c r="DO296" s="186"/>
      <c r="DP296" s="186"/>
      <c r="DQ296" s="186"/>
      <c r="DR296" s="186"/>
      <c r="DS296" s="186"/>
      <c r="DT296" s="186"/>
      <c r="DU296" s="186"/>
      <c r="DV296" s="186"/>
      <c r="DW296" s="186"/>
      <c r="DX296" s="186"/>
      <c r="DY296" s="186"/>
      <c r="DZ296" s="186"/>
      <c r="EA296" s="186"/>
      <c r="EB296" s="186"/>
      <c r="EC296" s="186"/>
      <c r="ED296" s="186"/>
      <c r="EE296" s="186"/>
      <c r="EF296" s="186"/>
      <c r="EG296" s="186"/>
      <c r="EH296" s="186"/>
      <c r="EI296" s="186"/>
      <c r="EJ296" s="186"/>
      <c r="EK296" s="186"/>
      <c r="EL296" s="186"/>
      <c r="EM296" s="186"/>
      <c r="EN296" s="186"/>
      <c r="EO296" s="186"/>
      <c r="EP296" s="186"/>
      <c r="EQ296" s="186"/>
      <c r="ER296" s="186"/>
      <c r="ES296" s="186"/>
      <c r="ET296" s="186"/>
      <c r="EU296" s="186"/>
      <c r="EV296" s="186"/>
      <c r="EW296" s="186"/>
      <c r="EX296" s="186"/>
      <c r="EY296" s="186"/>
      <c r="EZ296" s="186"/>
      <c r="FA296" s="186"/>
      <c r="FB296" s="186"/>
      <c r="FC296" s="186"/>
      <c r="FD296" s="186"/>
      <c r="FE296" s="186"/>
      <c r="FF296" s="186"/>
      <c r="FG296" s="186"/>
      <c r="FH296" s="186"/>
      <c r="FI296" s="186"/>
      <c r="FJ296" s="186"/>
      <c r="FK296" s="186"/>
      <c r="FL296" s="186"/>
      <c r="FM296" s="186"/>
      <c r="FN296" s="186"/>
      <c r="FO296" s="186"/>
      <c r="FP296" s="186"/>
      <c r="FQ296" s="186"/>
      <c r="FR296" s="186"/>
      <c r="FS296" s="186"/>
      <c r="FT296" s="186"/>
      <c r="FU296" s="186"/>
      <c r="FV296" s="186"/>
      <c r="FW296" s="186"/>
      <c r="FX296" s="186"/>
      <c r="FY296" s="186"/>
      <c r="FZ296" s="186"/>
      <c r="GA296" s="186"/>
      <c r="GB296" s="186"/>
      <c r="GC296" s="186"/>
      <c r="GD296" s="186"/>
      <c r="GE296" s="186"/>
      <c r="GF296" s="186"/>
      <c r="GG296" s="186"/>
      <c r="GH296" s="186"/>
      <c r="GI296" s="186"/>
      <c r="GJ296" s="186"/>
      <c r="GK296" s="186"/>
      <c r="GL296" s="186"/>
      <c r="GM296" s="186"/>
      <c r="GN296" s="186"/>
      <c r="GO296" s="186"/>
      <c r="GP296" s="186"/>
      <c r="GQ296" s="186"/>
      <c r="GR296" s="186"/>
      <c r="GS296" s="186"/>
      <c r="GT296" s="186"/>
      <c r="GU296" s="186"/>
      <c r="GV296" s="186"/>
      <c r="GW296" s="186"/>
      <c r="GX296" s="186"/>
      <c r="GY296" s="186"/>
      <c r="GZ296" s="186"/>
      <c r="HA296" s="186"/>
      <c r="HB296" s="186"/>
      <c r="HC296" s="186"/>
      <c r="HD296" s="186"/>
      <c r="HE296" s="186"/>
      <c r="HF296" s="186"/>
      <c r="HG296" s="186"/>
      <c r="HH296" s="186"/>
      <c r="HI296" s="186"/>
      <c r="HJ296" s="186"/>
      <c r="HK296" s="186"/>
      <c r="HL296" s="186"/>
      <c r="HM296" s="186"/>
      <c r="HN296" s="186"/>
      <c r="HO296" s="186"/>
      <c r="HP296" s="186"/>
      <c r="HQ296" s="186"/>
      <c r="HR296" s="186"/>
      <c r="HS296" s="186"/>
      <c r="HT296" s="186"/>
      <c r="HU296" s="186"/>
      <c r="HV296" s="186"/>
      <c r="HW296" s="186"/>
      <c r="HX296" s="186"/>
      <c r="HY296" s="186"/>
      <c r="HZ296" s="186"/>
      <c r="IA296" s="186"/>
      <c r="IB296" s="186"/>
      <c r="IC296" s="186"/>
      <c r="ID296" s="186"/>
      <c r="IE296" s="186"/>
      <c r="IF296" s="186"/>
      <c r="IG296" s="186"/>
      <c r="IH296" s="186"/>
      <c r="II296" s="186"/>
      <c r="IJ296" s="186"/>
      <c r="IK296" s="186"/>
      <c r="IL296" s="186"/>
      <c r="IM296" s="186"/>
      <c r="IN296" s="186"/>
      <c r="IO296" s="186"/>
      <c r="IP296" s="186"/>
      <c r="IQ296" s="186"/>
      <c r="IR296" s="186"/>
      <c r="IS296" s="186"/>
      <c r="IT296" s="186"/>
      <c r="IU296" s="186"/>
      <c r="IV296" s="186"/>
    </row>
    <row r="297" spans="1:256">
      <c r="A297" s="867"/>
      <c r="B297" s="843"/>
      <c r="C297" s="182" t="s">
        <v>1</v>
      </c>
      <c r="D297" s="183">
        <f t="shared" si="125"/>
        <v>6137781</v>
      </c>
      <c r="E297" s="184">
        <f t="shared" si="126"/>
        <v>31805</v>
      </c>
      <c r="F297" s="184">
        <f t="shared" si="127"/>
        <v>0</v>
      </c>
      <c r="G297" s="184"/>
      <c r="H297" s="184"/>
      <c r="I297" s="184"/>
      <c r="J297" s="184"/>
      <c r="K297" s="184">
        <f>17538+3096+3024+533+430+75+6043+1066</f>
        <v>31805</v>
      </c>
      <c r="L297" s="184"/>
      <c r="M297" s="184">
        <f t="shared" si="128"/>
        <v>6105976</v>
      </c>
      <c r="N297" s="184">
        <f>5359007+634923+112046</f>
        <v>6105976</v>
      </c>
      <c r="O297" s="184">
        <f>634923+112046</f>
        <v>746969</v>
      </c>
      <c r="P297" s="184"/>
      <c r="Q297" s="185"/>
      <c r="R297" s="185"/>
      <c r="S297" s="185"/>
      <c r="T297" s="185"/>
      <c r="U297" s="185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  <c r="BM297" s="186"/>
      <c r="BN297" s="186"/>
      <c r="BO297" s="186"/>
      <c r="BP297" s="186"/>
      <c r="BQ297" s="186"/>
      <c r="BR297" s="186"/>
      <c r="BS297" s="186"/>
      <c r="BT297" s="186"/>
      <c r="BU297" s="186"/>
      <c r="BV297" s="186"/>
      <c r="BW297" s="186"/>
      <c r="BX297" s="186"/>
      <c r="BY297" s="186"/>
      <c r="BZ297" s="186"/>
      <c r="CA297" s="186"/>
      <c r="CB297" s="186"/>
      <c r="CC297" s="186"/>
      <c r="CD297" s="186"/>
      <c r="CE297" s="186"/>
      <c r="CF297" s="186"/>
      <c r="CG297" s="186"/>
      <c r="CH297" s="186"/>
      <c r="CI297" s="186"/>
      <c r="CJ297" s="186"/>
      <c r="CK297" s="186"/>
      <c r="CL297" s="186"/>
      <c r="CM297" s="186"/>
      <c r="CN297" s="186"/>
      <c r="CO297" s="186"/>
      <c r="CP297" s="186"/>
      <c r="CQ297" s="186"/>
      <c r="CR297" s="186"/>
      <c r="CS297" s="186"/>
      <c r="CT297" s="186"/>
      <c r="CU297" s="186"/>
      <c r="CV297" s="186"/>
      <c r="CW297" s="186"/>
      <c r="CX297" s="186"/>
      <c r="CY297" s="186"/>
      <c r="CZ297" s="186"/>
      <c r="DA297" s="186"/>
      <c r="DB297" s="186"/>
      <c r="DC297" s="186"/>
      <c r="DD297" s="186"/>
      <c r="DE297" s="186"/>
      <c r="DF297" s="186"/>
      <c r="DG297" s="186"/>
      <c r="DH297" s="186"/>
      <c r="DI297" s="186"/>
      <c r="DJ297" s="186"/>
      <c r="DK297" s="186"/>
      <c r="DL297" s="186"/>
      <c r="DM297" s="186"/>
      <c r="DN297" s="186"/>
      <c r="DO297" s="186"/>
      <c r="DP297" s="186"/>
      <c r="DQ297" s="186"/>
      <c r="DR297" s="186"/>
      <c r="DS297" s="186"/>
      <c r="DT297" s="186"/>
      <c r="DU297" s="186"/>
      <c r="DV297" s="186"/>
      <c r="DW297" s="186"/>
      <c r="DX297" s="186"/>
      <c r="DY297" s="186"/>
      <c r="DZ297" s="186"/>
      <c r="EA297" s="186"/>
      <c r="EB297" s="186"/>
      <c r="EC297" s="186"/>
      <c r="ED297" s="186"/>
      <c r="EE297" s="186"/>
      <c r="EF297" s="186"/>
      <c r="EG297" s="186"/>
      <c r="EH297" s="186"/>
      <c r="EI297" s="186"/>
      <c r="EJ297" s="186"/>
      <c r="EK297" s="186"/>
      <c r="EL297" s="186"/>
      <c r="EM297" s="186"/>
      <c r="EN297" s="186"/>
      <c r="EO297" s="186"/>
      <c r="EP297" s="186"/>
      <c r="EQ297" s="186"/>
      <c r="ER297" s="186"/>
      <c r="ES297" s="186"/>
      <c r="ET297" s="186"/>
      <c r="EU297" s="186"/>
      <c r="EV297" s="186"/>
      <c r="EW297" s="186"/>
      <c r="EX297" s="186"/>
      <c r="EY297" s="186"/>
      <c r="EZ297" s="186"/>
      <c r="FA297" s="186"/>
      <c r="FB297" s="186"/>
      <c r="FC297" s="186"/>
      <c r="FD297" s="186"/>
      <c r="FE297" s="186"/>
      <c r="FF297" s="186"/>
      <c r="FG297" s="186"/>
      <c r="FH297" s="186"/>
      <c r="FI297" s="186"/>
      <c r="FJ297" s="186"/>
      <c r="FK297" s="186"/>
      <c r="FL297" s="186"/>
      <c r="FM297" s="186"/>
      <c r="FN297" s="186"/>
      <c r="FO297" s="186"/>
      <c r="FP297" s="186"/>
      <c r="FQ297" s="186"/>
      <c r="FR297" s="186"/>
      <c r="FS297" s="186"/>
      <c r="FT297" s="186"/>
      <c r="FU297" s="186"/>
      <c r="FV297" s="186"/>
      <c r="FW297" s="186"/>
      <c r="FX297" s="186"/>
      <c r="FY297" s="186"/>
      <c r="FZ297" s="186"/>
      <c r="GA297" s="186"/>
      <c r="GB297" s="186"/>
      <c r="GC297" s="186"/>
      <c r="GD297" s="186"/>
      <c r="GE297" s="186"/>
      <c r="GF297" s="186"/>
      <c r="GG297" s="186"/>
      <c r="GH297" s="186"/>
      <c r="GI297" s="186"/>
      <c r="GJ297" s="186"/>
      <c r="GK297" s="186"/>
      <c r="GL297" s="186"/>
      <c r="GM297" s="186"/>
      <c r="GN297" s="186"/>
      <c r="GO297" s="186"/>
      <c r="GP297" s="186"/>
      <c r="GQ297" s="186"/>
      <c r="GR297" s="186"/>
      <c r="GS297" s="186"/>
      <c r="GT297" s="186"/>
      <c r="GU297" s="186"/>
      <c r="GV297" s="186"/>
      <c r="GW297" s="186"/>
      <c r="GX297" s="186"/>
      <c r="GY297" s="186"/>
      <c r="GZ297" s="186"/>
      <c r="HA297" s="186"/>
      <c r="HB297" s="186"/>
      <c r="HC297" s="186"/>
      <c r="HD297" s="186"/>
      <c r="HE297" s="186"/>
      <c r="HF297" s="186"/>
      <c r="HG297" s="186"/>
      <c r="HH297" s="186"/>
      <c r="HI297" s="186"/>
      <c r="HJ297" s="186"/>
      <c r="HK297" s="186"/>
      <c r="HL297" s="186"/>
      <c r="HM297" s="186"/>
      <c r="HN297" s="186"/>
      <c r="HO297" s="186"/>
      <c r="HP297" s="186"/>
      <c r="HQ297" s="186"/>
      <c r="HR297" s="186"/>
      <c r="HS297" s="186"/>
      <c r="HT297" s="186"/>
      <c r="HU297" s="186"/>
      <c r="HV297" s="186"/>
      <c r="HW297" s="186"/>
      <c r="HX297" s="186"/>
      <c r="HY297" s="186"/>
      <c r="HZ297" s="186"/>
      <c r="IA297" s="186"/>
      <c r="IB297" s="186"/>
      <c r="IC297" s="186"/>
      <c r="ID297" s="186"/>
      <c r="IE297" s="186"/>
      <c r="IF297" s="186"/>
      <c r="IG297" s="186"/>
      <c r="IH297" s="186"/>
      <c r="II297" s="186"/>
      <c r="IJ297" s="186"/>
      <c r="IK297" s="186"/>
      <c r="IL297" s="186"/>
      <c r="IM297" s="186"/>
      <c r="IN297" s="186"/>
      <c r="IO297" s="186"/>
      <c r="IP297" s="186"/>
      <c r="IQ297" s="186"/>
      <c r="IR297" s="186"/>
      <c r="IS297" s="186"/>
      <c r="IT297" s="186"/>
      <c r="IU297" s="186"/>
      <c r="IV297" s="186"/>
    </row>
    <row r="298" spans="1:256">
      <c r="A298" s="868"/>
      <c r="B298" s="844"/>
      <c r="C298" s="182" t="s">
        <v>2</v>
      </c>
      <c r="D298" s="183">
        <f>D296+D297</f>
        <v>37773406</v>
      </c>
      <c r="E298" s="184">
        <f t="shared" ref="E298:P298" si="129">E296+E297</f>
        <v>23789376</v>
      </c>
      <c r="F298" s="184">
        <f t="shared" si="129"/>
        <v>23437666</v>
      </c>
      <c r="G298" s="184">
        <f t="shared" si="129"/>
        <v>20222584</v>
      </c>
      <c r="H298" s="184">
        <f t="shared" si="129"/>
        <v>3215082</v>
      </c>
      <c r="I298" s="184">
        <f t="shared" si="129"/>
        <v>0</v>
      </c>
      <c r="J298" s="184">
        <f t="shared" si="129"/>
        <v>11200</v>
      </c>
      <c r="K298" s="184">
        <f t="shared" si="129"/>
        <v>340510</v>
      </c>
      <c r="L298" s="184">
        <f t="shared" si="129"/>
        <v>0</v>
      </c>
      <c r="M298" s="184">
        <f t="shared" si="129"/>
        <v>13984030</v>
      </c>
      <c r="N298" s="184">
        <f t="shared" si="129"/>
        <v>13984030</v>
      </c>
      <c r="O298" s="184">
        <f t="shared" si="129"/>
        <v>6424532</v>
      </c>
      <c r="P298" s="184">
        <f t="shared" si="129"/>
        <v>0</v>
      </c>
      <c r="Q298" s="185"/>
      <c r="R298" s="185"/>
      <c r="S298" s="185"/>
      <c r="T298" s="185"/>
      <c r="U298" s="185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  <c r="BM298" s="186"/>
      <c r="BN298" s="186"/>
      <c r="BO298" s="186"/>
      <c r="BP298" s="186"/>
      <c r="BQ298" s="186"/>
      <c r="BR298" s="186"/>
      <c r="BS298" s="186"/>
      <c r="BT298" s="186"/>
      <c r="BU298" s="186"/>
      <c r="BV298" s="186"/>
      <c r="BW298" s="186"/>
      <c r="BX298" s="186"/>
      <c r="BY298" s="186"/>
      <c r="BZ298" s="186"/>
      <c r="CA298" s="186"/>
      <c r="CB298" s="186"/>
      <c r="CC298" s="186"/>
      <c r="CD298" s="186"/>
      <c r="CE298" s="186"/>
      <c r="CF298" s="186"/>
      <c r="CG298" s="186"/>
      <c r="CH298" s="186"/>
      <c r="CI298" s="186"/>
      <c r="CJ298" s="186"/>
      <c r="CK298" s="186"/>
      <c r="CL298" s="186"/>
      <c r="CM298" s="186"/>
      <c r="CN298" s="186"/>
      <c r="CO298" s="186"/>
      <c r="CP298" s="186"/>
      <c r="CQ298" s="186"/>
      <c r="CR298" s="186"/>
      <c r="CS298" s="186"/>
      <c r="CT298" s="186"/>
      <c r="CU298" s="186"/>
      <c r="CV298" s="186"/>
      <c r="CW298" s="186"/>
      <c r="CX298" s="186"/>
      <c r="CY298" s="186"/>
      <c r="CZ298" s="186"/>
      <c r="DA298" s="186"/>
      <c r="DB298" s="186"/>
      <c r="DC298" s="186"/>
      <c r="DD298" s="186"/>
      <c r="DE298" s="186"/>
      <c r="DF298" s="186"/>
      <c r="DG298" s="186"/>
      <c r="DH298" s="186"/>
      <c r="DI298" s="186"/>
      <c r="DJ298" s="186"/>
      <c r="DK298" s="186"/>
      <c r="DL298" s="186"/>
      <c r="DM298" s="186"/>
      <c r="DN298" s="186"/>
      <c r="DO298" s="186"/>
      <c r="DP298" s="186"/>
      <c r="DQ298" s="186"/>
      <c r="DR298" s="186"/>
      <c r="DS298" s="186"/>
      <c r="DT298" s="186"/>
      <c r="DU298" s="186"/>
      <c r="DV298" s="186"/>
      <c r="DW298" s="186"/>
      <c r="DX298" s="186"/>
      <c r="DY298" s="186"/>
      <c r="DZ298" s="186"/>
      <c r="EA298" s="186"/>
      <c r="EB298" s="186"/>
      <c r="EC298" s="186"/>
      <c r="ED298" s="186"/>
      <c r="EE298" s="186"/>
      <c r="EF298" s="186"/>
      <c r="EG298" s="186"/>
      <c r="EH298" s="186"/>
      <c r="EI298" s="186"/>
      <c r="EJ298" s="186"/>
      <c r="EK298" s="186"/>
      <c r="EL298" s="186"/>
      <c r="EM298" s="186"/>
      <c r="EN298" s="186"/>
      <c r="EO298" s="186"/>
      <c r="EP298" s="186"/>
      <c r="EQ298" s="186"/>
      <c r="ER298" s="186"/>
      <c r="ES298" s="186"/>
      <c r="ET298" s="186"/>
      <c r="EU298" s="186"/>
      <c r="EV298" s="186"/>
      <c r="EW298" s="186"/>
      <c r="EX298" s="186"/>
      <c r="EY298" s="186"/>
      <c r="EZ298" s="186"/>
      <c r="FA298" s="186"/>
      <c r="FB298" s="186"/>
      <c r="FC298" s="186"/>
      <c r="FD298" s="186"/>
      <c r="FE298" s="186"/>
      <c r="FF298" s="186"/>
      <c r="FG298" s="186"/>
      <c r="FH298" s="186"/>
      <c r="FI298" s="186"/>
      <c r="FJ298" s="186"/>
      <c r="FK298" s="186"/>
      <c r="FL298" s="186"/>
      <c r="FM298" s="186"/>
      <c r="FN298" s="186"/>
      <c r="FO298" s="186"/>
      <c r="FP298" s="186"/>
      <c r="FQ298" s="186"/>
      <c r="FR298" s="186"/>
      <c r="FS298" s="186"/>
      <c r="FT298" s="186"/>
      <c r="FU298" s="186"/>
      <c r="FV298" s="186"/>
      <c r="FW298" s="186"/>
      <c r="FX298" s="186"/>
      <c r="FY298" s="186"/>
      <c r="FZ298" s="186"/>
      <c r="GA298" s="186"/>
      <c r="GB298" s="186"/>
      <c r="GC298" s="186"/>
      <c r="GD298" s="186"/>
      <c r="GE298" s="186"/>
      <c r="GF298" s="186"/>
      <c r="GG298" s="186"/>
      <c r="GH298" s="186"/>
      <c r="GI298" s="186"/>
      <c r="GJ298" s="186"/>
      <c r="GK298" s="186"/>
      <c r="GL298" s="186"/>
      <c r="GM298" s="186"/>
      <c r="GN298" s="186"/>
      <c r="GO298" s="186"/>
      <c r="GP298" s="186"/>
      <c r="GQ298" s="186"/>
      <c r="GR298" s="186"/>
      <c r="GS298" s="186"/>
      <c r="GT298" s="186"/>
      <c r="GU298" s="186"/>
      <c r="GV298" s="186"/>
      <c r="GW298" s="186"/>
      <c r="GX298" s="186"/>
      <c r="GY298" s="186"/>
      <c r="GZ298" s="186"/>
      <c r="HA298" s="186"/>
      <c r="HB298" s="186"/>
      <c r="HC298" s="186"/>
      <c r="HD298" s="186"/>
      <c r="HE298" s="186"/>
      <c r="HF298" s="186"/>
      <c r="HG298" s="186"/>
      <c r="HH298" s="186"/>
      <c r="HI298" s="186"/>
      <c r="HJ298" s="186"/>
      <c r="HK298" s="186"/>
      <c r="HL298" s="186"/>
      <c r="HM298" s="186"/>
      <c r="HN298" s="186"/>
      <c r="HO298" s="186"/>
      <c r="HP298" s="186"/>
      <c r="HQ298" s="186"/>
      <c r="HR298" s="186"/>
      <c r="HS298" s="186"/>
      <c r="HT298" s="186"/>
      <c r="HU298" s="186"/>
      <c r="HV298" s="186"/>
      <c r="HW298" s="186"/>
      <c r="HX298" s="186"/>
      <c r="HY298" s="186"/>
      <c r="HZ298" s="186"/>
      <c r="IA298" s="186"/>
      <c r="IB298" s="186"/>
      <c r="IC298" s="186"/>
      <c r="ID298" s="186"/>
      <c r="IE298" s="186"/>
      <c r="IF298" s="186"/>
      <c r="IG298" s="186"/>
      <c r="IH298" s="186"/>
      <c r="II298" s="186"/>
      <c r="IJ298" s="186"/>
      <c r="IK298" s="186"/>
      <c r="IL298" s="186"/>
      <c r="IM298" s="186"/>
      <c r="IN298" s="186"/>
      <c r="IO298" s="186"/>
      <c r="IP298" s="186"/>
      <c r="IQ298" s="186"/>
      <c r="IR298" s="186"/>
      <c r="IS298" s="186"/>
      <c r="IT298" s="186"/>
      <c r="IU298" s="186"/>
      <c r="IV298" s="186"/>
    </row>
    <row r="299" spans="1:256" hidden="1">
      <c r="A299" s="866">
        <v>85404</v>
      </c>
      <c r="B299" s="842" t="s">
        <v>260</v>
      </c>
      <c r="C299" s="182" t="s">
        <v>0</v>
      </c>
      <c r="D299" s="183">
        <f t="shared" si="125"/>
        <v>1677797</v>
      </c>
      <c r="E299" s="184">
        <f t="shared" si="126"/>
        <v>1677797</v>
      </c>
      <c r="F299" s="184">
        <f t="shared" si="127"/>
        <v>1677797</v>
      </c>
      <c r="G299" s="184">
        <v>1559025</v>
      </c>
      <c r="H299" s="184">
        <v>118772</v>
      </c>
      <c r="I299" s="184">
        <v>0</v>
      </c>
      <c r="J299" s="184">
        <v>0</v>
      </c>
      <c r="K299" s="184">
        <v>0</v>
      </c>
      <c r="L299" s="184">
        <v>0</v>
      </c>
      <c r="M299" s="184">
        <f t="shared" si="128"/>
        <v>0</v>
      </c>
      <c r="N299" s="184">
        <v>0</v>
      </c>
      <c r="O299" s="184">
        <v>0</v>
      </c>
      <c r="P299" s="184">
        <v>0</v>
      </c>
      <c r="Q299" s="185"/>
      <c r="R299" s="185"/>
      <c r="S299" s="185"/>
      <c r="T299" s="185"/>
      <c r="U299" s="185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  <c r="BN299" s="186"/>
      <c r="BO299" s="186"/>
      <c r="BP299" s="186"/>
      <c r="BQ299" s="186"/>
      <c r="BR299" s="186"/>
      <c r="BS299" s="186"/>
      <c r="BT299" s="186"/>
      <c r="BU299" s="186"/>
      <c r="BV299" s="186"/>
      <c r="BW299" s="186"/>
      <c r="BX299" s="186"/>
      <c r="BY299" s="186"/>
      <c r="BZ299" s="186"/>
      <c r="CA299" s="186"/>
      <c r="CB299" s="186"/>
      <c r="CC299" s="186"/>
      <c r="CD299" s="186"/>
      <c r="CE299" s="186"/>
      <c r="CF299" s="186"/>
      <c r="CG299" s="186"/>
      <c r="CH299" s="186"/>
      <c r="CI299" s="186"/>
      <c r="CJ299" s="186"/>
      <c r="CK299" s="186"/>
      <c r="CL299" s="186"/>
      <c r="CM299" s="186"/>
      <c r="CN299" s="186"/>
      <c r="CO299" s="186"/>
      <c r="CP299" s="186"/>
      <c r="CQ299" s="186"/>
      <c r="CR299" s="186"/>
      <c r="CS299" s="186"/>
      <c r="CT299" s="186"/>
      <c r="CU299" s="186"/>
      <c r="CV299" s="186"/>
      <c r="CW299" s="186"/>
      <c r="CX299" s="186"/>
      <c r="CY299" s="186"/>
      <c r="CZ299" s="186"/>
      <c r="DA299" s="186"/>
      <c r="DB299" s="186"/>
      <c r="DC299" s="186"/>
      <c r="DD299" s="186"/>
      <c r="DE299" s="186"/>
      <c r="DF299" s="186"/>
      <c r="DG299" s="186"/>
      <c r="DH299" s="186"/>
      <c r="DI299" s="186"/>
      <c r="DJ299" s="186"/>
      <c r="DK299" s="186"/>
      <c r="DL299" s="186"/>
      <c r="DM299" s="186"/>
      <c r="DN299" s="186"/>
      <c r="DO299" s="186"/>
      <c r="DP299" s="186"/>
      <c r="DQ299" s="186"/>
      <c r="DR299" s="186"/>
      <c r="DS299" s="186"/>
      <c r="DT299" s="186"/>
      <c r="DU299" s="186"/>
      <c r="DV299" s="186"/>
      <c r="DW299" s="186"/>
      <c r="DX299" s="186"/>
      <c r="DY299" s="186"/>
      <c r="DZ299" s="186"/>
      <c r="EA299" s="186"/>
      <c r="EB299" s="186"/>
      <c r="EC299" s="186"/>
      <c r="ED299" s="186"/>
      <c r="EE299" s="186"/>
      <c r="EF299" s="186"/>
      <c r="EG299" s="186"/>
      <c r="EH299" s="186"/>
      <c r="EI299" s="186"/>
      <c r="EJ299" s="186"/>
      <c r="EK299" s="186"/>
      <c r="EL299" s="186"/>
      <c r="EM299" s="186"/>
      <c r="EN299" s="186"/>
      <c r="EO299" s="186"/>
      <c r="EP299" s="186"/>
      <c r="EQ299" s="186"/>
      <c r="ER299" s="186"/>
      <c r="ES299" s="186"/>
      <c r="ET299" s="186"/>
      <c r="EU299" s="186"/>
      <c r="EV299" s="186"/>
      <c r="EW299" s="186"/>
      <c r="EX299" s="186"/>
      <c r="EY299" s="186"/>
      <c r="EZ299" s="186"/>
      <c r="FA299" s="186"/>
      <c r="FB299" s="186"/>
      <c r="FC299" s="186"/>
      <c r="FD299" s="186"/>
      <c r="FE299" s="186"/>
      <c r="FF299" s="186"/>
      <c r="FG299" s="186"/>
      <c r="FH299" s="186"/>
      <c r="FI299" s="186"/>
      <c r="FJ299" s="186"/>
      <c r="FK299" s="186"/>
      <c r="FL299" s="186"/>
      <c r="FM299" s="186"/>
      <c r="FN299" s="186"/>
      <c r="FO299" s="186"/>
      <c r="FP299" s="186"/>
      <c r="FQ299" s="186"/>
      <c r="FR299" s="186"/>
      <c r="FS299" s="186"/>
      <c r="FT299" s="186"/>
      <c r="FU299" s="186"/>
      <c r="FV299" s="186"/>
      <c r="FW299" s="186"/>
      <c r="FX299" s="186"/>
      <c r="FY299" s="186"/>
      <c r="FZ299" s="186"/>
      <c r="GA299" s="186"/>
      <c r="GB299" s="186"/>
      <c r="GC299" s="186"/>
      <c r="GD299" s="186"/>
      <c r="GE299" s="186"/>
      <c r="GF299" s="186"/>
      <c r="GG299" s="186"/>
      <c r="GH299" s="186"/>
      <c r="GI299" s="186"/>
      <c r="GJ299" s="186"/>
      <c r="GK299" s="186"/>
      <c r="GL299" s="186"/>
      <c r="GM299" s="186"/>
      <c r="GN299" s="186"/>
      <c r="GO299" s="186"/>
      <c r="GP299" s="186"/>
      <c r="GQ299" s="186"/>
      <c r="GR299" s="186"/>
      <c r="GS299" s="186"/>
      <c r="GT299" s="186"/>
      <c r="GU299" s="186"/>
      <c r="GV299" s="186"/>
      <c r="GW299" s="186"/>
      <c r="GX299" s="186"/>
      <c r="GY299" s="186"/>
      <c r="GZ299" s="186"/>
      <c r="HA299" s="186"/>
      <c r="HB299" s="186"/>
      <c r="HC299" s="186"/>
      <c r="HD299" s="186"/>
      <c r="HE299" s="186"/>
      <c r="HF299" s="186"/>
      <c r="HG299" s="186"/>
      <c r="HH299" s="186"/>
      <c r="HI299" s="186"/>
      <c r="HJ299" s="186"/>
      <c r="HK299" s="186"/>
      <c r="HL299" s="186"/>
      <c r="HM299" s="186"/>
      <c r="HN299" s="186"/>
      <c r="HO299" s="186"/>
      <c r="HP299" s="186"/>
      <c r="HQ299" s="186"/>
      <c r="HR299" s="186"/>
      <c r="HS299" s="186"/>
      <c r="HT299" s="186"/>
      <c r="HU299" s="186"/>
      <c r="HV299" s="186"/>
      <c r="HW299" s="186"/>
      <c r="HX299" s="186"/>
      <c r="HY299" s="186"/>
      <c r="HZ299" s="186"/>
      <c r="IA299" s="186"/>
      <c r="IB299" s="186"/>
      <c r="IC299" s="186"/>
      <c r="ID299" s="186"/>
      <c r="IE299" s="186"/>
      <c r="IF299" s="186"/>
      <c r="IG299" s="186"/>
      <c r="IH299" s="186"/>
      <c r="II299" s="186"/>
      <c r="IJ299" s="186"/>
      <c r="IK299" s="186"/>
      <c r="IL299" s="186"/>
      <c r="IM299" s="186"/>
      <c r="IN299" s="186"/>
      <c r="IO299" s="186"/>
      <c r="IP299" s="186"/>
      <c r="IQ299" s="186"/>
      <c r="IR299" s="186"/>
      <c r="IS299" s="186"/>
      <c r="IT299" s="186"/>
      <c r="IU299" s="186"/>
      <c r="IV299" s="186"/>
    </row>
    <row r="300" spans="1:256" hidden="1">
      <c r="A300" s="867"/>
      <c r="B300" s="843"/>
      <c r="C300" s="182" t="s">
        <v>1</v>
      </c>
      <c r="D300" s="183">
        <f t="shared" si="125"/>
        <v>0</v>
      </c>
      <c r="E300" s="184">
        <f t="shared" si="126"/>
        <v>0</v>
      </c>
      <c r="F300" s="184">
        <f t="shared" si="127"/>
        <v>0</v>
      </c>
      <c r="G300" s="184"/>
      <c r="H300" s="184"/>
      <c r="I300" s="184"/>
      <c r="J300" s="184"/>
      <c r="K300" s="184"/>
      <c r="L300" s="184"/>
      <c r="M300" s="184">
        <f t="shared" si="128"/>
        <v>0</v>
      </c>
      <c r="N300" s="184"/>
      <c r="O300" s="184"/>
      <c r="P300" s="184"/>
      <c r="Q300" s="185"/>
      <c r="R300" s="185"/>
      <c r="S300" s="185"/>
      <c r="T300" s="185"/>
      <c r="U300" s="185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  <c r="BN300" s="186"/>
      <c r="BO300" s="186"/>
      <c r="BP300" s="186"/>
      <c r="BQ300" s="186"/>
      <c r="BR300" s="186"/>
      <c r="BS300" s="186"/>
      <c r="BT300" s="186"/>
      <c r="BU300" s="186"/>
      <c r="BV300" s="186"/>
      <c r="BW300" s="186"/>
      <c r="BX300" s="186"/>
      <c r="BY300" s="186"/>
      <c r="BZ300" s="186"/>
      <c r="CA300" s="186"/>
      <c r="CB300" s="186"/>
      <c r="CC300" s="186"/>
      <c r="CD300" s="186"/>
      <c r="CE300" s="186"/>
      <c r="CF300" s="186"/>
      <c r="CG300" s="186"/>
      <c r="CH300" s="186"/>
      <c r="CI300" s="186"/>
      <c r="CJ300" s="186"/>
      <c r="CK300" s="186"/>
      <c r="CL300" s="186"/>
      <c r="CM300" s="186"/>
      <c r="CN300" s="186"/>
      <c r="CO300" s="186"/>
      <c r="CP300" s="186"/>
      <c r="CQ300" s="186"/>
      <c r="CR300" s="186"/>
      <c r="CS300" s="186"/>
      <c r="CT300" s="186"/>
      <c r="CU300" s="186"/>
      <c r="CV300" s="186"/>
      <c r="CW300" s="186"/>
      <c r="CX300" s="186"/>
      <c r="CY300" s="186"/>
      <c r="CZ300" s="186"/>
      <c r="DA300" s="186"/>
      <c r="DB300" s="186"/>
      <c r="DC300" s="186"/>
      <c r="DD300" s="186"/>
      <c r="DE300" s="186"/>
      <c r="DF300" s="186"/>
      <c r="DG300" s="186"/>
      <c r="DH300" s="186"/>
      <c r="DI300" s="186"/>
      <c r="DJ300" s="186"/>
      <c r="DK300" s="186"/>
      <c r="DL300" s="186"/>
      <c r="DM300" s="186"/>
      <c r="DN300" s="186"/>
      <c r="DO300" s="186"/>
      <c r="DP300" s="186"/>
      <c r="DQ300" s="186"/>
      <c r="DR300" s="186"/>
      <c r="DS300" s="186"/>
      <c r="DT300" s="186"/>
      <c r="DU300" s="186"/>
      <c r="DV300" s="186"/>
      <c r="DW300" s="186"/>
      <c r="DX300" s="186"/>
      <c r="DY300" s="186"/>
      <c r="DZ300" s="186"/>
      <c r="EA300" s="186"/>
      <c r="EB300" s="186"/>
      <c r="EC300" s="186"/>
      <c r="ED300" s="186"/>
      <c r="EE300" s="186"/>
      <c r="EF300" s="186"/>
      <c r="EG300" s="186"/>
      <c r="EH300" s="186"/>
      <c r="EI300" s="186"/>
      <c r="EJ300" s="186"/>
      <c r="EK300" s="186"/>
      <c r="EL300" s="186"/>
      <c r="EM300" s="186"/>
      <c r="EN300" s="186"/>
      <c r="EO300" s="186"/>
      <c r="EP300" s="186"/>
      <c r="EQ300" s="186"/>
      <c r="ER300" s="186"/>
      <c r="ES300" s="186"/>
      <c r="ET300" s="186"/>
      <c r="EU300" s="186"/>
      <c r="EV300" s="186"/>
      <c r="EW300" s="186"/>
      <c r="EX300" s="186"/>
      <c r="EY300" s="186"/>
      <c r="EZ300" s="186"/>
      <c r="FA300" s="186"/>
      <c r="FB300" s="186"/>
      <c r="FC300" s="186"/>
      <c r="FD300" s="186"/>
      <c r="FE300" s="186"/>
      <c r="FF300" s="186"/>
      <c r="FG300" s="186"/>
      <c r="FH300" s="186"/>
      <c r="FI300" s="186"/>
      <c r="FJ300" s="186"/>
      <c r="FK300" s="186"/>
      <c r="FL300" s="186"/>
      <c r="FM300" s="186"/>
      <c r="FN300" s="186"/>
      <c r="FO300" s="186"/>
      <c r="FP300" s="186"/>
      <c r="FQ300" s="186"/>
      <c r="FR300" s="186"/>
      <c r="FS300" s="186"/>
      <c r="FT300" s="186"/>
      <c r="FU300" s="186"/>
      <c r="FV300" s="186"/>
      <c r="FW300" s="186"/>
      <c r="FX300" s="186"/>
      <c r="FY300" s="186"/>
      <c r="FZ300" s="186"/>
      <c r="GA300" s="186"/>
      <c r="GB300" s="186"/>
      <c r="GC300" s="186"/>
      <c r="GD300" s="186"/>
      <c r="GE300" s="186"/>
      <c r="GF300" s="186"/>
      <c r="GG300" s="186"/>
      <c r="GH300" s="186"/>
      <c r="GI300" s="186"/>
      <c r="GJ300" s="186"/>
      <c r="GK300" s="186"/>
      <c r="GL300" s="186"/>
      <c r="GM300" s="186"/>
      <c r="GN300" s="186"/>
      <c r="GO300" s="186"/>
      <c r="GP300" s="186"/>
      <c r="GQ300" s="186"/>
      <c r="GR300" s="186"/>
      <c r="GS300" s="186"/>
      <c r="GT300" s="186"/>
      <c r="GU300" s="186"/>
      <c r="GV300" s="186"/>
      <c r="GW300" s="186"/>
      <c r="GX300" s="186"/>
      <c r="GY300" s="186"/>
      <c r="GZ300" s="186"/>
      <c r="HA300" s="186"/>
      <c r="HB300" s="186"/>
      <c r="HC300" s="186"/>
      <c r="HD300" s="186"/>
      <c r="HE300" s="186"/>
      <c r="HF300" s="186"/>
      <c r="HG300" s="186"/>
      <c r="HH300" s="186"/>
      <c r="HI300" s="186"/>
      <c r="HJ300" s="186"/>
      <c r="HK300" s="186"/>
      <c r="HL300" s="186"/>
      <c r="HM300" s="186"/>
      <c r="HN300" s="186"/>
      <c r="HO300" s="186"/>
      <c r="HP300" s="186"/>
      <c r="HQ300" s="186"/>
      <c r="HR300" s="186"/>
      <c r="HS300" s="186"/>
      <c r="HT300" s="186"/>
      <c r="HU300" s="186"/>
      <c r="HV300" s="186"/>
      <c r="HW300" s="186"/>
      <c r="HX300" s="186"/>
      <c r="HY300" s="186"/>
      <c r="HZ300" s="186"/>
      <c r="IA300" s="186"/>
      <c r="IB300" s="186"/>
      <c r="IC300" s="186"/>
      <c r="ID300" s="186"/>
      <c r="IE300" s="186"/>
      <c r="IF300" s="186"/>
      <c r="IG300" s="186"/>
      <c r="IH300" s="186"/>
      <c r="II300" s="186"/>
      <c r="IJ300" s="186"/>
      <c r="IK300" s="186"/>
      <c r="IL300" s="186"/>
      <c r="IM300" s="186"/>
      <c r="IN300" s="186"/>
      <c r="IO300" s="186"/>
      <c r="IP300" s="186"/>
      <c r="IQ300" s="186"/>
      <c r="IR300" s="186"/>
      <c r="IS300" s="186"/>
      <c r="IT300" s="186"/>
      <c r="IU300" s="186"/>
      <c r="IV300" s="186"/>
    </row>
    <row r="301" spans="1:256" hidden="1">
      <c r="A301" s="868"/>
      <c r="B301" s="844"/>
      <c r="C301" s="182" t="s">
        <v>2</v>
      </c>
      <c r="D301" s="183">
        <f>D299+D300</f>
        <v>1677797</v>
      </c>
      <c r="E301" s="184">
        <f t="shared" ref="E301:P301" si="130">E299+E300</f>
        <v>1677797</v>
      </c>
      <c r="F301" s="184">
        <f t="shared" si="130"/>
        <v>1677797</v>
      </c>
      <c r="G301" s="184">
        <f t="shared" si="130"/>
        <v>1559025</v>
      </c>
      <c r="H301" s="184">
        <f t="shared" si="130"/>
        <v>118772</v>
      </c>
      <c r="I301" s="184">
        <f t="shared" si="130"/>
        <v>0</v>
      </c>
      <c r="J301" s="184">
        <f t="shared" si="130"/>
        <v>0</v>
      </c>
      <c r="K301" s="184">
        <f t="shared" si="130"/>
        <v>0</v>
      </c>
      <c r="L301" s="184">
        <f t="shared" si="130"/>
        <v>0</v>
      </c>
      <c r="M301" s="184">
        <f t="shared" si="130"/>
        <v>0</v>
      </c>
      <c r="N301" s="184">
        <f t="shared" si="130"/>
        <v>0</v>
      </c>
      <c r="O301" s="184">
        <f t="shared" si="130"/>
        <v>0</v>
      </c>
      <c r="P301" s="184">
        <f t="shared" si="130"/>
        <v>0</v>
      </c>
      <c r="Q301" s="185"/>
      <c r="R301" s="185"/>
      <c r="S301" s="185"/>
      <c r="T301" s="185"/>
      <c r="U301" s="185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  <c r="BN301" s="186"/>
      <c r="BO301" s="186"/>
      <c r="BP301" s="186"/>
      <c r="BQ301" s="186"/>
      <c r="BR301" s="186"/>
      <c r="BS301" s="186"/>
      <c r="BT301" s="186"/>
      <c r="BU301" s="186"/>
      <c r="BV301" s="186"/>
      <c r="BW301" s="186"/>
      <c r="BX301" s="186"/>
      <c r="BY301" s="186"/>
      <c r="BZ301" s="186"/>
      <c r="CA301" s="186"/>
      <c r="CB301" s="186"/>
      <c r="CC301" s="186"/>
      <c r="CD301" s="186"/>
      <c r="CE301" s="186"/>
      <c r="CF301" s="186"/>
      <c r="CG301" s="186"/>
      <c r="CH301" s="186"/>
      <c r="CI301" s="186"/>
      <c r="CJ301" s="186"/>
      <c r="CK301" s="186"/>
      <c r="CL301" s="186"/>
      <c r="CM301" s="186"/>
      <c r="CN301" s="186"/>
      <c r="CO301" s="186"/>
      <c r="CP301" s="186"/>
      <c r="CQ301" s="186"/>
      <c r="CR301" s="186"/>
      <c r="CS301" s="186"/>
      <c r="CT301" s="186"/>
      <c r="CU301" s="186"/>
      <c r="CV301" s="186"/>
      <c r="CW301" s="186"/>
      <c r="CX301" s="186"/>
      <c r="CY301" s="186"/>
      <c r="CZ301" s="186"/>
      <c r="DA301" s="186"/>
      <c r="DB301" s="186"/>
      <c r="DC301" s="186"/>
      <c r="DD301" s="186"/>
      <c r="DE301" s="186"/>
      <c r="DF301" s="186"/>
      <c r="DG301" s="186"/>
      <c r="DH301" s="186"/>
      <c r="DI301" s="186"/>
      <c r="DJ301" s="186"/>
      <c r="DK301" s="186"/>
      <c r="DL301" s="186"/>
      <c r="DM301" s="186"/>
      <c r="DN301" s="186"/>
      <c r="DO301" s="186"/>
      <c r="DP301" s="186"/>
      <c r="DQ301" s="186"/>
      <c r="DR301" s="186"/>
      <c r="DS301" s="186"/>
      <c r="DT301" s="186"/>
      <c r="DU301" s="186"/>
      <c r="DV301" s="186"/>
      <c r="DW301" s="186"/>
      <c r="DX301" s="186"/>
      <c r="DY301" s="186"/>
      <c r="DZ301" s="186"/>
      <c r="EA301" s="186"/>
      <c r="EB301" s="186"/>
      <c r="EC301" s="186"/>
      <c r="ED301" s="186"/>
      <c r="EE301" s="186"/>
      <c r="EF301" s="186"/>
      <c r="EG301" s="186"/>
      <c r="EH301" s="186"/>
      <c r="EI301" s="186"/>
      <c r="EJ301" s="186"/>
      <c r="EK301" s="186"/>
      <c r="EL301" s="186"/>
      <c r="EM301" s="186"/>
      <c r="EN301" s="186"/>
      <c r="EO301" s="186"/>
      <c r="EP301" s="186"/>
      <c r="EQ301" s="186"/>
      <c r="ER301" s="186"/>
      <c r="ES301" s="186"/>
      <c r="ET301" s="186"/>
      <c r="EU301" s="186"/>
      <c r="EV301" s="186"/>
      <c r="EW301" s="186"/>
      <c r="EX301" s="186"/>
      <c r="EY301" s="186"/>
      <c r="EZ301" s="186"/>
      <c r="FA301" s="186"/>
      <c r="FB301" s="186"/>
      <c r="FC301" s="186"/>
      <c r="FD301" s="186"/>
      <c r="FE301" s="186"/>
      <c r="FF301" s="186"/>
      <c r="FG301" s="186"/>
      <c r="FH301" s="186"/>
      <c r="FI301" s="186"/>
      <c r="FJ301" s="186"/>
      <c r="FK301" s="186"/>
      <c r="FL301" s="186"/>
      <c r="FM301" s="186"/>
      <c r="FN301" s="186"/>
      <c r="FO301" s="186"/>
      <c r="FP301" s="186"/>
      <c r="FQ301" s="186"/>
      <c r="FR301" s="186"/>
      <c r="FS301" s="186"/>
      <c r="FT301" s="186"/>
      <c r="FU301" s="186"/>
      <c r="FV301" s="186"/>
      <c r="FW301" s="186"/>
      <c r="FX301" s="186"/>
      <c r="FY301" s="186"/>
      <c r="FZ301" s="186"/>
      <c r="GA301" s="186"/>
      <c r="GB301" s="186"/>
      <c r="GC301" s="186"/>
      <c r="GD301" s="186"/>
      <c r="GE301" s="186"/>
      <c r="GF301" s="186"/>
      <c r="GG301" s="186"/>
      <c r="GH301" s="186"/>
      <c r="GI301" s="186"/>
      <c r="GJ301" s="186"/>
      <c r="GK301" s="186"/>
      <c r="GL301" s="186"/>
      <c r="GM301" s="186"/>
      <c r="GN301" s="186"/>
      <c r="GO301" s="186"/>
      <c r="GP301" s="186"/>
      <c r="GQ301" s="186"/>
      <c r="GR301" s="186"/>
      <c r="GS301" s="186"/>
      <c r="GT301" s="186"/>
      <c r="GU301" s="186"/>
      <c r="GV301" s="186"/>
      <c r="GW301" s="186"/>
      <c r="GX301" s="186"/>
      <c r="GY301" s="186"/>
      <c r="GZ301" s="186"/>
      <c r="HA301" s="186"/>
      <c r="HB301" s="186"/>
      <c r="HC301" s="186"/>
      <c r="HD301" s="186"/>
      <c r="HE301" s="186"/>
      <c r="HF301" s="186"/>
      <c r="HG301" s="186"/>
      <c r="HH301" s="186"/>
      <c r="HI301" s="186"/>
      <c r="HJ301" s="186"/>
      <c r="HK301" s="186"/>
      <c r="HL301" s="186"/>
      <c r="HM301" s="186"/>
      <c r="HN301" s="186"/>
      <c r="HO301" s="186"/>
      <c r="HP301" s="186"/>
      <c r="HQ301" s="186"/>
      <c r="HR301" s="186"/>
      <c r="HS301" s="186"/>
      <c r="HT301" s="186"/>
      <c r="HU301" s="186"/>
      <c r="HV301" s="186"/>
      <c r="HW301" s="186"/>
      <c r="HX301" s="186"/>
      <c r="HY301" s="186"/>
      <c r="HZ301" s="186"/>
      <c r="IA301" s="186"/>
      <c r="IB301" s="186"/>
      <c r="IC301" s="186"/>
      <c r="ID301" s="186"/>
      <c r="IE301" s="186"/>
      <c r="IF301" s="186"/>
      <c r="IG301" s="186"/>
      <c r="IH301" s="186"/>
      <c r="II301" s="186"/>
      <c r="IJ301" s="186"/>
      <c r="IK301" s="186"/>
      <c r="IL301" s="186"/>
      <c r="IM301" s="186"/>
      <c r="IN301" s="186"/>
      <c r="IO301" s="186"/>
      <c r="IP301" s="186"/>
      <c r="IQ301" s="186"/>
      <c r="IR301" s="186"/>
      <c r="IS301" s="186"/>
      <c r="IT301" s="186"/>
      <c r="IU301" s="186"/>
      <c r="IV301" s="186"/>
    </row>
    <row r="302" spans="1:256" hidden="1">
      <c r="A302" s="866">
        <v>85407</v>
      </c>
      <c r="B302" s="842" t="s">
        <v>261</v>
      </c>
      <c r="C302" s="182" t="s">
        <v>0</v>
      </c>
      <c r="D302" s="183">
        <f t="shared" si="125"/>
        <v>4092666</v>
      </c>
      <c r="E302" s="184">
        <f t="shared" si="126"/>
        <v>4092666</v>
      </c>
      <c r="F302" s="184">
        <f t="shared" si="127"/>
        <v>4079651</v>
      </c>
      <c r="G302" s="184">
        <v>3932478</v>
      </c>
      <c r="H302" s="184">
        <v>147173</v>
      </c>
      <c r="I302" s="184">
        <v>0</v>
      </c>
      <c r="J302" s="184">
        <v>13015</v>
      </c>
      <c r="K302" s="184">
        <v>0</v>
      </c>
      <c r="L302" s="184">
        <v>0</v>
      </c>
      <c r="M302" s="184">
        <f t="shared" si="128"/>
        <v>0</v>
      </c>
      <c r="N302" s="184">
        <v>0</v>
      </c>
      <c r="O302" s="184">
        <v>0</v>
      </c>
      <c r="P302" s="184">
        <v>0</v>
      </c>
      <c r="Q302" s="185"/>
      <c r="R302" s="185"/>
      <c r="S302" s="185"/>
      <c r="T302" s="185"/>
      <c r="U302" s="185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  <c r="BM302" s="186"/>
      <c r="BN302" s="186"/>
      <c r="BO302" s="186"/>
      <c r="BP302" s="186"/>
      <c r="BQ302" s="186"/>
      <c r="BR302" s="186"/>
      <c r="BS302" s="186"/>
      <c r="BT302" s="186"/>
      <c r="BU302" s="186"/>
      <c r="BV302" s="186"/>
      <c r="BW302" s="186"/>
      <c r="BX302" s="186"/>
      <c r="BY302" s="186"/>
      <c r="BZ302" s="186"/>
      <c r="CA302" s="186"/>
      <c r="CB302" s="186"/>
      <c r="CC302" s="186"/>
      <c r="CD302" s="186"/>
      <c r="CE302" s="186"/>
      <c r="CF302" s="186"/>
      <c r="CG302" s="186"/>
      <c r="CH302" s="186"/>
      <c r="CI302" s="186"/>
      <c r="CJ302" s="186"/>
      <c r="CK302" s="186"/>
      <c r="CL302" s="186"/>
      <c r="CM302" s="186"/>
      <c r="CN302" s="186"/>
      <c r="CO302" s="186"/>
      <c r="CP302" s="186"/>
      <c r="CQ302" s="186"/>
      <c r="CR302" s="186"/>
      <c r="CS302" s="186"/>
      <c r="CT302" s="186"/>
      <c r="CU302" s="186"/>
      <c r="CV302" s="186"/>
      <c r="CW302" s="186"/>
      <c r="CX302" s="186"/>
      <c r="CY302" s="186"/>
      <c r="CZ302" s="186"/>
      <c r="DA302" s="186"/>
      <c r="DB302" s="186"/>
      <c r="DC302" s="186"/>
      <c r="DD302" s="186"/>
      <c r="DE302" s="186"/>
      <c r="DF302" s="186"/>
      <c r="DG302" s="186"/>
      <c r="DH302" s="186"/>
      <c r="DI302" s="186"/>
      <c r="DJ302" s="186"/>
      <c r="DK302" s="186"/>
      <c r="DL302" s="186"/>
      <c r="DM302" s="186"/>
      <c r="DN302" s="186"/>
      <c r="DO302" s="186"/>
      <c r="DP302" s="186"/>
      <c r="DQ302" s="186"/>
      <c r="DR302" s="186"/>
      <c r="DS302" s="186"/>
      <c r="DT302" s="186"/>
      <c r="DU302" s="186"/>
      <c r="DV302" s="186"/>
      <c r="DW302" s="186"/>
      <c r="DX302" s="186"/>
      <c r="DY302" s="186"/>
      <c r="DZ302" s="186"/>
      <c r="EA302" s="186"/>
      <c r="EB302" s="186"/>
      <c r="EC302" s="186"/>
      <c r="ED302" s="186"/>
      <c r="EE302" s="186"/>
      <c r="EF302" s="186"/>
      <c r="EG302" s="186"/>
      <c r="EH302" s="186"/>
      <c r="EI302" s="186"/>
      <c r="EJ302" s="186"/>
      <c r="EK302" s="186"/>
      <c r="EL302" s="186"/>
      <c r="EM302" s="186"/>
      <c r="EN302" s="186"/>
      <c r="EO302" s="186"/>
      <c r="EP302" s="186"/>
      <c r="EQ302" s="186"/>
      <c r="ER302" s="186"/>
      <c r="ES302" s="186"/>
      <c r="ET302" s="186"/>
      <c r="EU302" s="186"/>
      <c r="EV302" s="186"/>
      <c r="EW302" s="186"/>
      <c r="EX302" s="186"/>
      <c r="EY302" s="186"/>
      <c r="EZ302" s="186"/>
      <c r="FA302" s="186"/>
      <c r="FB302" s="186"/>
      <c r="FC302" s="186"/>
      <c r="FD302" s="186"/>
      <c r="FE302" s="186"/>
      <c r="FF302" s="186"/>
      <c r="FG302" s="186"/>
      <c r="FH302" s="186"/>
      <c r="FI302" s="186"/>
      <c r="FJ302" s="186"/>
      <c r="FK302" s="186"/>
      <c r="FL302" s="186"/>
      <c r="FM302" s="186"/>
      <c r="FN302" s="186"/>
      <c r="FO302" s="186"/>
      <c r="FP302" s="186"/>
      <c r="FQ302" s="186"/>
      <c r="FR302" s="186"/>
      <c r="FS302" s="186"/>
      <c r="FT302" s="186"/>
      <c r="FU302" s="186"/>
      <c r="FV302" s="186"/>
      <c r="FW302" s="186"/>
      <c r="FX302" s="186"/>
      <c r="FY302" s="186"/>
      <c r="FZ302" s="186"/>
      <c r="GA302" s="186"/>
      <c r="GB302" s="186"/>
      <c r="GC302" s="186"/>
      <c r="GD302" s="186"/>
      <c r="GE302" s="186"/>
      <c r="GF302" s="186"/>
      <c r="GG302" s="186"/>
      <c r="GH302" s="186"/>
      <c r="GI302" s="186"/>
      <c r="GJ302" s="186"/>
      <c r="GK302" s="186"/>
      <c r="GL302" s="186"/>
      <c r="GM302" s="186"/>
      <c r="GN302" s="186"/>
      <c r="GO302" s="186"/>
      <c r="GP302" s="186"/>
      <c r="GQ302" s="186"/>
      <c r="GR302" s="186"/>
      <c r="GS302" s="186"/>
      <c r="GT302" s="186"/>
      <c r="GU302" s="186"/>
      <c r="GV302" s="186"/>
      <c r="GW302" s="186"/>
      <c r="GX302" s="186"/>
      <c r="GY302" s="186"/>
      <c r="GZ302" s="186"/>
      <c r="HA302" s="186"/>
      <c r="HB302" s="186"/>
      <c r="HC302" s="186"/>
      <c r="HD302" s="186"/>
      <c r="HE302" s="186"/>
      <c r="HF302" s="186"/>
      <c r="HG302" s="186"/>
      <c r="HH302" s="186"/>
      <c r="HI302" s="186"/>
      <c r="HJ302" s="186"/>
      <c r="HK302" s="186"/>
      <c r="HL302" s="186"/>
      <c r="HM302" s="186"/>
      <c r="HN302" s="186"/>
      <c r="HO302" s="186"/>
      <c r="HP302" s="186"/>
      <c r="HQ302" s="186"/>
      <c r="HR302" s="186"/>
      <c r="HS302" s="186"/>
      <c r="HT302" s="186"/>
      <c r="HU302" s="186"/>
      <c r="HV302" s="186"/>
      <c r="HW302" s="186"/>
      <c r="HX302" s="186"/>
      <c r="HY302" s="186"/>
      <c r="HZ302" s="186"/>
      <c r="IA302" s="186"/>
      <c r="IB302" s="186"/>
      <c r="IC302" s="186"/>
      <c r="ID302" s="186"/>
      <c r="IE302" s="186"/>
      <c r="IF302" s="186"/>
      <c r="IG302" s="186"/>
      <c r="IH302" s="186"/>
      <c r="II302" s="186"/>
      <c r="IJ302" s="186"/>
      <c r="IK302" s="186"/>
      <c r="IL302" s="186"/>
      <c r="IM302" s="186"/>
      <c r="IN302" s="186"/>
      <c r="IO302" s="186"/>
      <c r="IP302" s="186"/>
      <c r="IQ302" s="186"/>
      <c r="IR302" s="186"/>
      <c r="IS302" s="186"/>
      <c r="IT302" s="186"/>
      <c r="IU302" s="186"/>
      <c r="IV302" s="186"/>
    </row>
    <row r="303" spans="1:256" hidden="1">
      <c r="A303" s="867"/>
      <c r="B303" s="843"/>
      <c r="C303" s="182" t="s">
        <v>1</v>
      </c>
      <c r="D303" s="183">
        <f t="shared" si="125"/>
        <v>0</v>
      </c>
      <c r="E303" s="184">
        <f t="shared" si="126"/>
        <v>0</v>
      </c>
      <c r="F303" s="184">
        <f t="shared" si="127"/>
        <v>0</v>
      </c>
      <c r="G303" s="184"/>
      <c r="H303" s="184"/>
      <c r="I303" s="184"/>
      <c r="J303" s="184"/>
      <c r="K303" s="184"/>
      <c r="L303" s="184"/>
      <c r="M303" s="184">
        <f t="shared" si="128"/>
        <v>0</v>
      </c>
      <c r="N303" s="184"/>
      <c r="O303" s="184"/>
      <c r="P303" s="184"/>
      <c r="Q303" s="185"/>
      <c r="R303" s="185"/>
      <c r="S303" s="185"/>
      <c r="T303" s="185"/>
      <c r="U303" s="185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86"/>
      <c r="BQ303" s="186"/>
      <c r="BR303" s="186"/>
      <c r="BS303" s="186"/>
      <c r="BT303" s="186"/>
      <c r="BU303" s="186"/>
      <c r="BV303" s="186"/>
      <c r="BW303" s="186"/>
      <c r="BX303" s="186"/>
      <c r="BY303" s="186"/>
      <c r="BZ303" s="186"/>
      <c r="CA303" s="186"/>
      <c r="CB303" s="186"/>
      <c r="CC303" s="186"/>
      <c r="CD303" s="186"/>
      <c r="CE303" s="186"/>
      <c r="CF303" s="186"/>
      <c r="CG303" s="186"/>
      <c r="CH303" s="186"/>
      <c r="CI303" s="186"/>
      <c r="CJ303" s="186"/>
      <c r="CK303" s="186"/>
      <c r="CL303" s="186"/>
      <c r="CM303" s="186"/>
      <c r="CN303" s="186"/>
      <c r="CO303" s="186"/>
      <c r="CP303" s="186"/>
      <c r="CQ303" s="186"/>
      <c r="CR303" s="186"/>
      <c r="CS303" s="186"/>
      <c r="CT303" s="186"/>
      <c r="CU303" s="186"/>
      <c r="CV303" s="186"/>
      <c r="CW303" s="186"/>
      <c r="CX303" s="186"/>
      <c r="CY303" s="186"/>
      <c r="CZ303" s="186"/>
      <c r="DA303" s="186"/>
      <c r="DB303" s="186"/>
      <c r="DC303" s="186"/>
      <c r="DD303" s="186"/>
      <c r="DE303" s="186"/>
      <c r="DF303" s="186"/>
      <c r="DG303" s="186"/>
      <c r="DH303" s="186"/>
      <c r="DI303" s="186"/>
      <c r="DJ303" s="186"/>
      <c r="DK303" s="186"/>
      <c r="DL303" s="186"/>
      <c r="DM303" s="186"/>
      <c r="DN303" s="186"/>
      <c r="DO303" s="186"/>
      <c r="DP303" s="186"/>
      <c r="DQ303" s="186"/>
      <c r="DR303" s="186"/>
      <c r="DS303" s="186"/>
      <c r="DT303" s="186"/>
      <c r="DU303" s="186"/>
      <c r="DV303" s="186"/>
      <c r="DW303" s="186"/>
      <c r="DX303" s="186"/>
      <c r="DY303" s="186"/>
      <c r="DZ303" s="186"/>
      <c r="EA303" s="186"/>
      <c r="EB303" s="186"/>
      <c r="EC303" s="186"/>
      <c r="ED303" s="186"/>
      <c r="EE303" s="186"/>
      <c r="EF303" s="186"/>
      <c r="EG303" s="186"/>
      <c r="EH303" s="186"/>
      <c r="EI303" s="186"/>
      <c r="EJ303" s="186"/>
      <c r="EK303" s="186"/>
      <c r="EL303" s="186"/>
      <c r="EM303" s="186"/>
      <c r="EN303" s="186"/>
      <c r="EO303" s="186"/>
      <c r="EP303" s="186"/>
      <c r="EQ303" s="186"/>
      <c r="ER303" s="186"/>
      <c r="ES303" s="186"/>
      <c r="ET303" s="186"/>
      <c r="EU303" s="186"/>
      <c r="EV303" s="186"/>
      <c r="EW303" s="186"/>
      <c r="EX303" s="186"/>
      <c r="EY303" s="186"/>
      <c r="EZ303" s="186"/>
      <c r="FA303" s="186"/>
      <c r="FB303" s="186"/>
      <c r="FC303" s="186"/>
      <c r="FD303" s="186"/>
      <c r="FE303" s="186"/>
      <c r="FF303" s="186"/>
      <c r="FG303" s="186"/>
      <c r="FH303" s="186"/>
      <c r="FI303" s="186"/>
      <c r="FJ303" s="186"/>
      <c r="FK303" s="186"/>
      <c r="FL303" s="186"/>
      <c r="FM303" s="186"/>
      <c r="FN303" s="186"/>
      <c r="FO303" s="186"/>
      <c r="FP303" s="186"/>
      <c r="FQ303" s="186"/>
      <c r="FR303" s="186"/>
      <c r="FS303" s="186"/>
      <c r="FT303" s="186"/>
      <c r="FU303" s="186"/>
      <c r="FV303" s="186"/>
      <c r="FW303" s="186"/>
      <c r="FX303" s="186"/>
      <c r="FY303" s="186"/>
      <c r="FZ303" s="186"/>
      <c r="GA303" s="186"/>
      <c r="GB303" s="186"/>
      <c r="GC303" s="186"/>
      <c r="GD303" s="186"/>
      <c r="GE303" s="186"/>
      <c r="GF303" s="186"/>
      <c r="GG303" s="186"/>
      <c r="GH303" s="186"/>
      <c r="GI303" s="186"/>
      <c r="GJ303" s="186"/>
      <c r="GK303" s="186"/>
      <c r="GL303" s="186"/>
      <c r="GM303" s="186"/>
      <c r="GN303" s="186"/>
      <c r="GO303" s="186"/>
      <c r="GP303" s="186"/>
      <c r="GQ303" s="186"/>
      <c r="GR303" s="186"/>
      <c r="GS303" s="186"/>
      <c r="GT303" s="186"/>
      <c r="GU303" s="186"/>
      <c r="GV303" s="186"/>
      <c r="GW303" s="186"/>
      <c r="GX303" s="186"/>
      <c r="GY303" s="186"/>
      <c r="GZ303" s="186"/>
      <c r="HA303" s="186"/>
      <c r="HB303" s="186"/>
      <c r="HC303" s="186"/>
      <c r="HD303" s="186"/>
      <c r="HE303" s="186"/>
      <c r="HF303" s="186"/>
      <c r="HG303" s="186"/>
      <c r="HH303" s="186"/>
      <c r="HI303" s="186"/>
      <c r="HJ303" s="186"/>
      <c r="HK303" s="186"/>
      <c r="HL303" s="186"/>
      <c r="HM303" s="186"/>
      <c r="HN303" s="186"/>
      <c r="HO303" s="186"/>
      <c r="HP303" s="186"/>
      <c r="HQ303" s="186"/>
      <c r="HR303" s="186"/>
      <c r="HS303" s="186"/>
      <c r="HT303" s="186"/>
      <c r="HU303" s="186"/>
      <c r="HV303" s="186"/>
      <c r="HW303" s="186"/>
      <c r="HX303" s="186"/>
      <c r="HY303" s="186"/>
      <c r="HZ303" s="186"/>
      <c r="IA303" s="186"/>
      <c r="IB303" s="186"/>
      <c r="IC303" s="186"/>
      <c r="ID303" s="186"/>
      <c r="IE303" s="186"/>
      <c r="IF303" s="186"/>
      <c r="IG303" s="186"/>
      <c r="IH303" s="186"/>
      <c r="II303" s="186"/>
      <c r="IJ303" s="186"/>
      <c r="IK303" s="186"/>
      <c r="IL303" s="186"/>
      <c r="IM303" s="186"/>
      <c r="IN303" s="186"/>
      <c r="IO303" s="186"/>
      <c r="IP303" s="186"/>
      <c r="IQ303" s="186"/>
      <c r="IR303" s="186"/>
      <c r="IS303" s="186"/>
      <c r="IT303" s="186"/>
      <c r="IU303" s="186"/>
      <c r="IV303" s="186"/>
    </row>
    <row r="304" spans="1:256" hidden="1">
      <c r="A304" s="868"/>
      <c r="B304" s="844"/>
      <c r="C304" s="182" t="s">
        <v>2</v>
      </c>
      <c r="D304" s="183">
        <f>D302+D303</f>
        <v>4092666</v>
      </c>
      <c r="E304" s="184">
        <f t="shared" ref="E304:P304" si="131">E302+E303</f>
        <v>4092666</v>
      </c>
      <c r="F304" s="184">
        <f t="shared" si="131"/>
        <v>4079651</v>
      </c>
      <c r="G304" s="184">
        <f t="shared" si="131"/>
        <v>3932478</v>
      </c>
      <c r="H304" s="184">
        <f t="shared" si="131"/>
        <v>147173</v>
      </c>
      <c r="I304" s="184">
        <f t="shared" si="131"/>
        <v>0</v>
      </c>
      <c r="J304" s="184">
        <f t="shared" si="131"/>
        <v>13015</v>
      </c>
      <c r="K304" s="184">
        <f t="shared" si="131"/>
        <v>0</v>
      </c>
      <c r="L304" s="184">
        <f t="shared" si="131"/>
        <v>0</v>
      </c>
      <c r="M304" s="184">
        <f t="shared" si="131"/>
        <v>0</v>
      </c>
      <c r="N304" s="184">
        <f t="shared" si="131"/>
        <v>0</v>
      </c>
      <c r="O304" s="184">
        <f t="shared" si="131"/>
        <v>0</v>
      </c>
      <c r="P304" s="184">
        <f t="shared" si="131"/>
        <v>0</v>
      </c>
      <c r="Q304" s="185"/>
      <c r="R304" s="185"/>
      <c r="S304" s="185"/>
      <c r="T304" s="185"/>
      <c r="U304" s="185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6"/>
      <c r="BL304" s="186"/>
      <c r="BM304" s="186"/>
      <c r="BN304" s="186"/>
      <c r="BO304" s="186"/>
      <c r="BP304" s="186"/>
      <c r="BQ304" s="186"/>
      <c r="BR304" s="186"/>
      <c r="BS304" s="186"/>
      <c r="BT304" s="186"/>
      <c r="BU304" s="186"/>
      <c r="BV304" s="186"/>
      <c r="BW304" s="186"/>
      <c r="BX304" s="186"/>
      <c r="BY304" s="186"/>
      <c r="BZ304" s="186"/>
      <c r="CA304" s="186"/>
      <c r="CB304" s="186"/>
      <c r="CC304" s="186"/>
      <c r="CD304" s="186"/>
      <c r="CE304" s="186"/>
      <c r="CF304" s="186"/>
      <c r="CG304" s="186"/>
      <c r="CH304" s="186"/>
      <c r="CI304" s="186"/>
      <c r="CJ304" s="186"/>
      <c r="CK304" s="186"/>
      <c r="CL304" s="186"/>
      <c r="CM304" s="186"/>
      <c r="CN304" s="186"/>
      <c r="CO304" s="186"/>
      <c r="CP304" s="186"/>
      <c r="CQ304" s="186"/>
      <c r="CR304" s="186"/>
      <c r="CS304" s="186"/>
      <c r="CT304" s="186"/>
      <c r="CU304" s="186"/>
      <c r="CV304" s="186"/>
      <c r="CW304" s="186"/>
      <c r="CX304" s="186"/>
      <c r="CY304" s="186"/>
      <c r="CZ304" s="186"/>
      <c r="DA304" s="186"/>
      <c r="DB304" s="186"/>
      <c r="DC304" s="186"/>
      <c r="DD304" s="186"/>
      <c r="DE304" s="186"/>
      <c r="DF304" s="186"/>
      <c r="DG304" s="186"/>
      <c r="DH304" s="186"/>
      <c r="DI304" s="186"/>
      <c r="DJ304" s="186"/>
      <c r="DK304" s="186"/>
      <c r="DL304" s="186"/>
      <c r="DM304" s="186"/>
      <c r="DN304" s="186"/>
      <c r="DO304" s="186"/>
      <c r="DP304" s="186"/>
      <c r="DQ304" s="186"/>
      <c r="DR304" s="186"/>
      <c r="DS304" s="186"/>
      <c r="DT304" s="186"/>
      <c r="DU304" s="186"/>
      <c r="DV304" s="186"/>
      <c r="DW304" s="186"/>
      <c r="DX304" s="186"/>
      <c r="DY304" s="186"/>
      <c r="DZ304" s="186"/>
      <c r="EA304" s="186"/>
      <c r="EB304" s="186"/>
      <c r="EC304" s="186"/>
      <c r="ED304" s="186"/>
      <c r="EE304" s="186"/>
      <c r="EF304" s="186"/>
      <c r="EG304" s="186"/>
      <c r="EH304" s="186"/>
      <c r="EI304" s="186"/>
      <c r="EJ304" s="186"/>
      <c r="EK304" s="186"/>
      <c r="EL304" s="186"/>
      <c r="EM304" s="186"/>
      <c r="EN304" s="186"/>
      <c r="EO304" s="186"/>
      <c r="EP304" s="186"/>
      <c r="EQ304" s="186"/>
      <c r="ER304" s="186"/>
      <c r="ES304" s="186"/>
      <c r="ET304" s="186"/>
      <c r="EU304" s="186"/>
      <c r="EV304" s="186"/>
      <c r="EW304" s="186"/>
      <c r="EX304" s="186"/>
      <c r="EY304" s="186"/>
      <c r="EZ304" s="186"/>
      <c r="FA304" s="186"/>
      <c r="FB304" s="186"/>
      <c r="FC304" s="186"/>
      <c r="FD304" s="186"/>
      <c r="FE304" s="186"/>
      <c r="FF304" s="186"/>
      <c r="FG304" s="186"/>
      <c r="FH304" s="186"/>
      <c r="FI304" s="186"/>
      <c r="FJ304" s="186"/>
      <c r="FK304" s="186"/>
      <c r="FL304" s="186"/>
      <c r="FM304" s="186"/>
      <c r="FN304" s="186"/>
      <c r="FO304" s="186"/>
      <c r="FP304" s="186"/>
      <c r="FQ304" s="186"/>
      <c r="FR304" s="186"/>
      <c r="FS304" s="186"/>
      <c r="FT304" s="186"/>
      <c r="FU304" s="186"/>
      <c r="FV304" s="186"/>
      <c r="FW304" s="186"/>
      <c r="FX304" s="186"/>
      <c r="FY304" s="186"/>
      <c r="FZ304" s="186"/>
      <c r="GA304" s="186"/>
      <c r="GB304" s="186"/>
      <c r="GC304" s="186"/>
      <c r="GD304" s="186"/>
      <c r="GE304" s="186"/>
      <c r="GF304" s="186"/>
      <c r="GG304" s="186"/>
      <c r="GH304" s="186"/>
      <c r="GI304" s="186"/>
      <c r="GJ304" s="186"/>
      <c r="GK304" s="186"/>
      <c r="GL304" s="186"/>
      <c r="GM304" s="186"/>
      <c r="GN304" s="186"/>
      <c r="GO304" s="186"/>
      <c r="GP304" s="186"/>
      <c r="GQ304" s="186"/>
      <c r="GR304" s="186"/>
      <c r="GS304" s="186"/>
      <c r="GT304" s="186"/>
      <c r="GU304" s="186"/>
      <c r="GV304" s="186"/>
      <c r="GW304" s="186"/>
      <c r="GX304" s="186"/>
      <c r="GY304" s="186"/>
      <c r="GZ304" s="186"/>
      <c r="HA304" s="186"/>
      <c r="HB304" s="186"/>
      <c r="HC304" s="186"/>
      <c r="HD304" s="186"/>
      <c r="HE304" s="186"/>
      <c r="HF304" s="186"/>
      <c r="HG304" s="186"/>
      <c r="HH304" s="186"/>
      <c r="HI304" s="186"/>
      <c r="HJ304" s="186"/>
      <c r="HK304" s="186"/>
      <c r="HL304" s="186"/>
      <c r="HM304" s="186"/>
      <c r="HN304" s="186"/>
      <c r="HO304" s="186"/>
      <c r="HP304" s="186"/>
      <c r="HQ304" s="186"/>
      <c r="HR304" s="186"/>
      <c r="HS304" s="186"/>
      <c r="HT304" s="186"/>
      <c r="HU304" s="186"/>
      <c r="HV304" s="186"/>
      <c r="HW304" s="186"/>
      <c r="HX304" s="186"/>
      <c r="HY304" s="186"/>
      <c r="HZ304" s="186"/>
      <c r="IA304" s="186"/>
      <c r="IB304" s="186"/>
      <c r="IC304" s="186"/>
      <c r="ID304" s="186"/>
      <c r="IE304" s="186"/>
      <c r="IF304" s="186"/>
      <c r="IG304" s="186"/>
      <c r="IH304" s="186"/>
      <c r="II304" s="186"/>
      <c r="IJ304" s="186"/>
      <c r="IK304" s="186"/>
      <c r="IL304" s="186"/>
      <c r="IM304" s="186"/>
      <c r="IN304" s="186"/>
      <c r="IO304" s="186"/>
      <c r="IP304" s="186"/>
      <c r="IQ304" s="186"/>
      <c r="IR304" s="186"/>
      <c r="IS304" s="186"/>
      <c r="IT304" s="186"/>
      <c r="IU304" s="186"/>
      <c r="IV304" s="186"/>
    </row>
    <row r="305" spans="1:256" hidden="1">
      <c r="A305" s="866">
        <v>85410</v>
      </c>
      <c r="B305" s="842" t="s">
        <v>262</v>
      </c>
      <c r="C305" s="182" t="s">
        <v>0</v>
      </c>
      <c r="D305" s="183">
        <f t="shared" si="125"/>
        <v>1913177</v>
      </c>
      <c r="E305" s="184">
        <f t="shared" si="126"/>
        <v>1913177</v>
      </c>
      <c r="F305" s="184">
        <f t="shared" si="127"/>
        <v>1910677</v>
      </c>
      <c r="G305" s="184">
        <v>1616025</v>
      </c>
      <c r="H305" s="184">
        <v>294652</v>
      </c>
      <c r="I305" s="184">
        <v>0</v>
      </c>
      <c r="J305" s="184">
        <v>2500</v>
      </c>
      <c r="K305" s="184">
        <v>0</v>
      </c>
      <c r="L305" s="184">
        <v>0</v>
      </c>
      <c r="M305" s="184">
        <f t="shared" si="128"/>
        <v>0</v>
      </c>
      <c r="N305" s="184">
        <v>0</v>
      </c>
      <c r="O305" s="184">
        <v>0</v>
      </c>
      <c r="P305" s="184">
        <v>0</v>
      </c>
      <c r="Q305" s="185"/>
      <c r="R305" s="185"/>
      <c r="S305" s="185"/>
      <c r="T305" s="185"/>
      <c r="U305" s="185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86"/>
      <c r="BQ305" s="186"/>
      <c r="BR305" s="186"/>
      <c r="BS305" s="186"/>
      <c r="BT305" s="186"/>
      <c r="BU305" s="186"/>
      <c r="BV305" s="186"/>
      <c r="BW305" s="186"/>
      <c r="BX305" s="186"/>
      <c r="BY305" s="186"/>
      <c r="BZ305" s="186"/>
      <c r="CA305" s="186"/>
      <c r="CB305" s="186"/>
      <c r="CC305" s="186"/>
      <c r="CD305" s="186"/>
      <c r="CE305" s="186"/>
      <c r="CF305" s="186"/>
      <c r="CG305" s="186"/>
      <c r="CH305" s="186"/>
      <c r="CI305" s="186"/>
      <c r="CJ305" s="186"/>
      <c r="CK305" s="186"/>
      <c r="CL305" s="186"/>
      <c r="CM305" s="186"/>
      <c r="CN305" s="186"/>
      <c r="CO305" s="186"/>
      <c r="CP305" s="186"/>
      <c r="CQ305" s="186"/>
      <c r="CR305" s="186"/>
      <c r="CS305" s="186"/>
      <c r="CT305" s="186"/>
      <c r="CU305" s="186"/>
      <c r="CV305" s="186"/>
      <c r="CW305" s="186"/>
      <c r="CX305" s="186"/>
      <c r="CY305" s="186"/>
      <c r="CZ305" s="186"/>
      <c r="DA305" s="186"/>
      <c r="DB305" s="186"/>
      <c r="DC305" s="186"/>
      <c r="DD305" s="186"/>
      <c r="DE305" s="186"/>
      <c r="DF305" s="186"/>
      <c r="DG305" s="186"/>
      <c r="DH305" s="186"/>
      <c r="DI305" s="186"/>
      <c r="DJ305" s="186"/>
      <c r="DK305" s="186"/>
      <c r="DL305" s="186"/>
      <c r="DM305" s="186"/>
      <c r="DN305" s="186"/>
      <c r="DO305" s="186"/>
      <c r="DP305" s="186"/>
      <c r="DQ305" s="186"/>
      <c r="DR305" s="186"/>
      <c r="DS305" s="186"/>
      <c r="DT305" s="186"/>
      <c r="DU305" s="186"/>
      <c r="DV305" s="186"/>
      <c r="DW305" s="186"/>
      <c r="DX305" s="186"/>
      <c r="DY305" s="186"/>
      <c r="DZ305" s="186"/>
      <c r="EA305" s="186"/>
      <c r="EB305" s="186"/>
      <c r="EC305" s="186"/>
      <c r="ED305" s="186"/>
      <c r="EE305" s="186"/>
      <c r="EF305" s="186"/>
      <c r="EG305" s="186"/>
      <c r="EH305" s="186"/>
      <c r="EI305" s="186"/>
      <c r="EJ305" s="186"/>
      <c r="EK305" s="186"/>
      <c r="EL305" s="186"/>
      <c r="EM305" s="186"/>
      <c r="EN305" s="186"/>
      <c r="EO305" s="186"/>
      <c r="EP305" s="186"/>
      <c r="EQ305" s="186"/>
      <c r="ER305" s="186"/>
      <c r="ES305" s="186"/>
      <c r="ET305" s="186"/>
      <c r="EU305" s="186"/>
      <c r="EV305" s="186"/>
      <c r="EW305" s="186"/>
      <c r="EX305" s="186"/>
      <c r="EY305" s="186"/>
      <c r="EZ305" s="186"/>
      <c r="FA305" s="186"/>
      <c r="FB305" s="186"/>
      <c r="FC305" s="186"/>
      <c r="FD305" s="186"/>
      <c r="FE305" s="186"/>
      <c r="FF305" s="186"/>
      <c r="FG305" s="186"/>
      <c r="FH305" s="186"/>
      <c r="FI305" s="186"/>
      <c r="FJ305" s="186"/>
      <c r="FK305" s="186"/>
      <c r="FL305" s="186"/>
      <c r="FM305" s="186"/>
      <c r="FN305" s="186"/>
      <c r="FO305" s="186"/>
      <c r="FP305" s="186"/>
      <c r="FQ305" s="186"/>
      <c r="FR305" s="186"/>
      <c r="FS305" s="186"/>
      <c r="FT305" s="186"/>
      <c r="FU305" s="186"/>
      <c r="FV305" s="186"/>
      <c r="FW305" s="186"/>
      <c r="FX305" s="186"/>
      <c r="FY305" s="186"/>
      <c r="FZ305" s="186"/>
      <c r="GA305" s="186"/>
      <c r="GB305" s="186"/>
      <c r="GC305" s="186"/>
      <c r="GD305" s="186"/>
      <c r="GE305" s="186"/>
      <c r="GF305" s="186"/>
      <c r="GG305" s="186"/>
      <c r="GH305" s="186"/>
      <c r="GI305" s="186"/>
      <c r="GJ305" s="186"/>
      <c r="GK305" s="186"/>
      <c r="GL305" s="186"/>
      <c r="GM305" s="186"/>
      <c r="GN305" s="186"/>
      <c r="GO305" s="186"/>
      <c r="GP305" s="186"/>
      <c r="GQ305" s="186"/>
      <c r="GR305" s="186"/>
      <c r="GS305" s="186"/>
      <c r="GT305" s="186"/>
      <c r="GU305" s="186"/>
      <c r="GV305" s="186"/>
      <c r="GW305" s="186"/>
      <c r="GX305" s="186"/>
      <c r="GY305" s="186"/>
      <c r="GZ305" s="186"/>
      <c r="HA305" s="186"/>
      <c r="HB305" s="186"/>
      <c r="HC305" s="186"/>
      <c r="HD305" s="186"/>
      <c r="HE305" s="186"/>
      <c r="HF305" s="186"/>
      <c r="HG305" s="186"/>
      <c r="HH305" s="186"/>
      <c r="HI305" s="186"/>
      <c r="HJ305" s="186"/>
      <c r="HK305" s="186"/>
      <c r="HL305" s="186"/>
      <c r="HM305" s="186"/>
      <c r="HN305" s="186"/>
      <c r="HO305" s="186"/>
      <c r="HP305" s="186"/>
      <c r="HQ305" s="186"/>
      <c r="HR305" s="186"/>
      <c r="HS305" s="186"/>
      <c r="HT305" s="186"/>
      <c r="HU305" s="186"/>
      <c r="HV305" s="186"/>
      <c r="HW305" s="186"/>
      <c r="HX305" s="186"/>
      <c r="HY305" s="186"/>
      <c r="HZ305" s="186"/>
      <c r="IA305" s="186"/>
      <c r="IB305" s="186"/>
      <c r="IC305" s="186"/>
      <c r="ID305" s="186"/>
      <c r="IE305" s="186"/>
      <c r="IF305" s="186"/>
      <c r="IG305" s="186"/>
      <c r="IH305" s="186"/>
      <c r="II305" s="186"/>
      <c r="IJ305" s="186"/>
      <c r="IK305" s="186"/>
      <c r="IL305" s="186"/>
      <c r="IM305" s="186"/>
      <c r="IN305" s="186"/>
      <c r="IO305" s="186"/>
      <c r="IP305" s="186"/>
      <c r="IQ305" s="186"/>
      <c r="IR305" s="186"/>
      <c r="IS305" s="186"/>
      <c r="IT305" s="186"/>
      <c r="IU305" s="186"/>
      <c r="IV305" s="186"/>
    </row>
    <row r="306" spans="1:256" hidden="1">
      <c r="A306" s="867"/>
      <c r="B306" s="843"/>
      <c r="C306" s="182" t="s">
        <v>1</v>
      </c>
      <c r="D306" s="183">
        <f t="shared" si="125"/>
        <v>0</v>
      </c>
      <c r="E306" s="184">
        <f t="shared" si="126"/>
        <v>0</v>
      </c>
      <c r="F306" s="184">
        <f t="shared" si="127"/>
        <v>0</v>
      </c>
      <c r="G306" s="184"/>
      <c r="H306" s="184"/>
      <c r="I306" s="184"/>
      <c r="J306" s="184"/>
      <c r="K306" s="184"/>
      <c r="L306" s="184"/>
      <c r="M306" s="184">
        <f t="shared" si="128"/>
        <v>0</v>
      </c>
      <c r="N306" s="184"/>
      <c r="O306" s="184"/>
      <c r="P306" s="184"/>
      <c r="Q306" s="185"/>
      <c r="R306" s="185"/>
      <c r="S306" s="185"/>
      <c r="T306" s="185"/>
      <c r="U306" s="185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  <c r="BN306" s="186"/>
      <c r="BO306" s="186"/>
      <c r="BP306" s="186"/>
      <c r="BQ306" s="186"/>
      <c r="BR306" s="186"/>
      <c r="BS306" s="186"/>
      <c r="BT306" s="186"/>
      <c r="BU306" s="186"/>
      <c r="BV306" s="186"/>
      <c r="BW306" s="186"/>
      <c r="BX306" s="186"/>
      <c r="BY306" s="186"/>
      <c r="BZ306" s="186"/>
      <c r="CA306" s="186"/>
      <c r="CB306" s="186"/>
      <c r="CC306" s="186"/>
      <c r="CD306" s="186"/>
      <c r="CE306" s="186"/>
      <c r="CF306" s="186"/>
      <c r="CG306" s="186"/>
      <c r="CH306" s="186"/>
      <c r="CI306" s="186"/>
      <c r="CJ306" s="186"/>
      <c r="CK306" s="186"/>
      <c r="CL306" s="186"/>
      <c r="CM306" s="186"/>
      <c r="CN306" s="186"/>
      <c r="CO306" s="186"/>
      <c r="CP306" s="186"/>
      <c r="CQ306" s="186"/>
      <c r="CR306" s="186"/>
      <c r="CS306" s="186"/>
      <c r="CT306" s="186"/>
      <c r="CU306" s="186"/>
      <c r="CV306" s="186"/>
      <c r="CW306" s="186"/>
      <c r="CX306" s="186"/>
      <c r="CY306" s="186"/>
      <c r="CZ306" s="186"/>
      <c r="DA306" s="186"/>
      <c r="DB306" s="186"/>
      <c r="DC306" s="186"/>
      <c r="DD306" s="186"/>
      <c r="DE306" s="186"/>
      <c r="DF306" s="186"/>
      <c r="DG306" s="186"/>
      <c r="DH306" s="186"/>
      <c r="DI306" s="186"/>
      <c r="DJ306" s="186"/>
      <c r="DK306" s="186"/>
      <c r="DL306" s="186"/>
      <c r="DM306" s="186"/>
      <c r="DN306" s="186"/>
      <c r="DO306" s="186"/>
      <c r="DP306" s="186"/>
      <c r="DQ306" s="186"/>
      <c r="DR306" s="186"/>
      <c r="DS306" s="186"/>
      <c r="DT306" s="186"/>
      <c r="DU306" s="186"/>
      <c r="DV306" s="186"/>
      <c r="DW306" s="186"/>
      <c r="DX306" s="186"/>
      <c r="DY306" s="186"/>
      <c r="DZ306" s="186"/>
      <c r="EA306" s="186"/>
      <c r="EB306" s="186"/>
      <c r="EC306" s="186"/>
      <c r="ED306" s="186"/>
      <c r="EE306" s="186"/>
      <c r="EF306" s="186"/>
      <c r="EG306" s="186"/>
      <c r="EH306" s="186"/>
      <c r="EI306" s="186"/>
      <c r="EJ306" s="186"/>
      <c r="EK306" s="186"/>
      <c r="EL306" s="186"/>
      <c r="EM306" s="186"/>
      <c r="EN306" s="186"/>
      <c r="EO306" s="186"/>
      <c r="EP306" s="186"/>
      <c r="EQ306" s="186"/>
      <c r="ER306" s="186"/>
      <c r="ES306" s="186"/>
      <c r="ET306" s="186"/>
      <c r="EU306" s="186"/>
      <c r="EV306" s="186"/>
      <c r="EW306" s="186"/>
      <c r="EX306" s="186"/>
      <c r="EY306" s="186"/>
      <c r="EZ306" s="186"/>
      <c r="FA306" s="186"/>
      <c r="FB306" s="186"/>
      <c r="FC306" s="186"/>
      <c r="FD306" s="186"/>
      <c r="FE306" s="186"/>
      <c r="FF306" s="186"/>
      <c r="FG306" s="186"/>
      <c r="FH306" s="186"/>
      <c r="FI306" s="186"/>
      <c r="FJ306" s="186"/>
      <c r="FK306" s="186"/>
      <c r="FL306" s="186"/>
      <c r="FM306" s="186"/>
      <c r="FN306" s="186"/>
      <c r="FO306" s="186"/>
      <c r="FP306" s="186"/>
      <c r="FQ306" s="186"/>
      <c r="FR306" s="186"/>
      <c r="FS306" s="186"/>
      <c r="FT306" s="186"/>
      <c r="FU306" s="186"/>
      <c r="FV306" s="186"/>
      <c r="FW306" s="186"/>
      <c r="FX306" s="186"/>
      <c r="FY306" s="186"/>
      <c r="FZ306" s="186"/>
      <c r="GA306" s="186"/>
      <c r="GB306" s="186"/>
      <c r="GC306" s="186"/>
      <c r="GD306" s="186"/>
      <c r="GE306" s="186"/>
      <c r="GF306" s="186"/>
      <c r="GG306" s="186"/>
      <c r="GH306" s="186"/>
      <c r="GI306" s="186"/>
      <c r="GJ306" s="186"/>
      <c r="GK306" s="186"/>
      <c r="GL306" s="186"/>
      <c r="GM306" s="186"/>
      <c r="GN306" s="186"/>
      <c r="GO306" s="186"/>
      <c r="GP306" s="186"/>
      <c r="GQ306" s="186"/>
      <c r="GR306" s="186"/>
      <c r="GS306" s="186"/>
      <c r="GT306" s="186"/>
      <c r="GU306" s="186"/>
      <c r="GV306" s="186"/>
      <c r="GW306" s="186"/>
      <c r="GX306" s="186"/>
      <c r="GY306" s="186"/>
      <c r="GZ306" s="186"/>
      <c r="HA306" s="186"/>
      <c r="HB306" s="186"/>
      <c r="HC306" s="186"/>
      <c r="HD306" s="186"/>
      <c r="HE306" s="186"/>
      <c r="HF306" s="186"/>
      <c r="HG306" s="186"/>
      <c r="HH306" s="186"/>
      <c r="HI306" s="186"/>
      <c r="HJ306" s="186"/>
      <c r="HK306" s="186"/>
      <c r="HL306" s="186"/>
      <c r="HM306" s="186"/>
      <c r="HN306" s="186"/>
      <c r="HO306" s="186"/>
      <c r="HP306" s="186"/>
      <c r="HQ306" s="186"/>
      <c r="HR306" s="186"/>
      <c r="HS306" s="186"/>
      <c r="HT306" s="186"/>
      <c r="HU306" s="186"/>
      <c r="HV306" s="186"/>
      <c r="HW306" s="186"/>
      <c r="HX306" s="186"/>
      <c r="HY306" s="186"/>
      <c r="HZ306" s="186"/>
      <c r="IA306" s="186"/>
      <c r="IB306" s="186"/>
      <c r="IC306" s="186"/>
      <c r="ID306" s="186"/>
      <c r="IE306" s="186"/>
      <c r="IF306" s="186"/>
      <c r="IG306" s="186"/>
      <c r="IH306" s="186"/>
      <c r="II306" s="186"/>
      <c r="IJ306" s="186"/>
      <c r="IK306" s="186"/>
      <c r="IL306" s="186"/>
      <c r="IM306" s="186"/>
      <c r="IN306" s="186"/>
      <c r="IO306" s="186"/>
      <c r="IP306" s="186"/>
      <c r="IQ306" s="186"/>
      <c r="IR306" s="186"/>
      <c r="IS306" s="186"/>
      <c r="IT306" s="186"/>
      <c r="IU306" s="186"/>
      <c r="IV306" s="186"/>
    </row>
    <row r="307" spans="1:256" hidden="1">
      <c r="A307" s="868"/>
      <c r="B307" s="844"/>
      <c r="C307" s="182" t="s">
        <v>2</v>
      </c>
      <c r="D307" s="183">
        <f>D305+D306</f>
        <v>1913177</v>
      </c>
      <c r="E307" s="184">
        <f t="shared" ref="E307:P307" si="132">E305+E306</f>
        <v>1913177</v>
      </c>
      <c r="F307" s="184">
        <f t="shared" si="132"/>
        <v>1910677</v>
      </c>
      <c r="G307" s="184">
        <f t="shared" si="132"/>
        <v>1616025</v>
      </c>
      <c r="H307" s="184">
        <f t="shared" si="132"/>
        <v>294652</v>
      </c>
      <c r="I307" s="184">
        <f t="shared" si="132"/>
        <v>0</v>
      </c>
      <c r="J307" s="184">
        <f t="shared" si="132"/>
        <v>2500</v>
      </c>
      <c r="K307" s="184">
        <f t="shared" si="132"/>
        <v>0</v>
      </c>
      <c r="L307" s="184">
        <f t="shared" si="132"/>
        <v>0</v>
      </c>
      <c r="M307" s="184">
        <f t="shared" si="132"/>
        <v>0</v>
      </c>
      <c r="N307" s="184">
        <f t="shared" si="132"/>
        <v>0</v>
      </c>
      <c r="O307" s="184">
        <f t="shared" si="132"/>
        <v>0</v>
      </c>
      <c r="P307" s="184">
        <f t="shared" si="132"/>
        <v>0</v>
      </c>
      <c r="Q307" s="185"/>
      <c r="R307" s="185"/>
      <c r="S307" s="185"/>
      <c r="T307" s="185"/>
      <c r="U307" s="185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6"/>
      <c r="BL307" s="186"/>
      <c r="BM307" s="186"/>
      <c r="BN307" s="186"/>
      <c r="BO307" s="186"/>
      <c r="BP307" s="186"/>
      <c r="BQ307" s="186"/>
      <c r="BR307" s="186"/>
      <c r="BS307" s="186"/>
      <c r="BT307" s="186"/>
      <c r="BU307" s="186"/>
      <c r="BV307" s="186"/>
      <c r="BW307" s="186"/>
      <c r="BX307" s="186"/>
      <c r="BY307" s="186"/>
      <c r="BZ307" s="186"/>
      <c r="CA307" s="186"/>
      <c r="CB307" s="186"/>
      <c r="CC307" s="186"/>
      <c r="CD307" s="186"/>
      <c r="CE307" s="186"/>
      <c r="CF307" s="186"/>
      <c r="CG307" s="186"/>
      <c r="CH307" s="186"/>
      <c r="CI307" s="186"/>
      <c r="CJ307" s="186"/>
      <c r="CK307" s="186"/>
      <c r="CL307" s="186"/>
      <c r="CM307" s="186"/>
      <c r="CN307" s="186"/>
      <c r="CO307" s="186"/>
      <c r="CP307" s="186"/>
      <c r="CQ307" s="186"/>
      <c r="CR307" s="186"/>
      <c r="CS307" s="186"/>
      <c r="CT307" s="186"/>
      <c r="CU307" s="186"/>
      <c r="CV307" s="186"/>
      <c r="CW307" s="186"/>
      <c r="CX307" s="186"/>
      <c r="CY307" s="186"/>
      <c r="CZ307" s="186"/>
      <c r="DA307" s="186"/>
      <c r="DB307" s="186"/>
      <c r="DC307" s="186"/>
      <c r="DD307" s="186"/>
      <c r="DE307" s="186"/>
      <c r="DF307" s="186"/>
      <c r="DG307" s="186"/>
      <c r="DH307" s="186"/>
      <c r="DI307" s="186"/>
      <c r="DJ307" s="186"/>
      <c r="DK307" s="186"/>
      <c r="DL307" s="186"/>
      <c r="DM307" s="186"/>
      <c r="DN307" s="186"/>
      <c r="DO307" s="186"/>
      <c r="DP307" s="186"/>
      <c r="DQ307" s="186"/>
      <c r="DR307" s="186"/>
      <c r="DS307" s="186"/>
      <c r="DT307" s="186"/>
      <c r="DU307" s="186"/>
      <c r="DV307" s="186"/>
      <c r="DW307" s="186"/>
      <c r="DX307" s="186"/>
      <c r="DY307" s="186"/>
      <c r="DZ307" s="186"/>
      <c r="EA307" s="186"/>
      <c r="EB307" s="186"/>
      <c r="EC307" s="186"/>
      <c r="ED307" s="186"/>
      <c r="EE307" s="186"/>
      <c r="EF307" s="186"/>
      <c r="EG307" s="186"/>
      <c r="EH307" s="186"/>
      <c r="EI307" s="186"/>
      <c r="EJ307" s="186"/>
      <c r="EK307" s="186"/>
      <c r="EL307" s="186"/>
      <c r="EM307" s="186"/>
      <c r="EN307" s="186"/>
      <c r="EO307" s="186"/>
      <c r="EP307" s="186"/>
      <c r="EQ307" s="186"/>
      <c r="ER307" s="186"/>
      <c r="ES307" s="186"/>
      <c r="ET307" s="186"/>
      <c r="EU307" s="186"/>
      <c r="EV307" s="186"/>
      <c r="EW307" s="186"/>
      <c r="EX307" s="186"/>
      <c r="EY307" s="186"/>
      <c r="EZ307" s="186"/>
      <c r="FA307" s="186"/>
      <c r="FB307" s="186"/>
      <c r="FC307" s="186"/>
      <c r="FD307" s="186"/>
      <c r="FE307" s="186"/>
      <c r="FF307" s="186"/>
      <c r="FG307" s="186"/>
      <c r="FH307" s="186"/>
      <c r="FI307" s="186"/>
      <c r="FJ307" s="186"/>
      <c r="FK307" s="186"/>
      <c r="FL307" s="186"/>
      <c r="FM307" s="186"/>
      <c r="FN307" s="186"/>
      <c r="FO307" s="186"/>
      <c r="FP307" s="186"/>
      <c r="FQ307" s="186"/>
      <c r="FR307" s="186"/>
      <c r="FS307" s="186"/>
      <c r="FT307" s="186"/>
      <c r="FU307" s="186"/>
      <c r="FV307" s="186"/>
      <c r="FW307" s="186"/>
      <c r="FX307" s="186"/>
      <c r="FY307" s="186"/>
      <c r="FZ307" s="186"/>
      <c r="GA307" s="186"/>
      <c r="GB307" s="186"/>
      <c r="GC307" s="186"/>
      <c r="GD307" s="186"/>
      <c r="GE307" s="186"/>
      <c r="GF307" s="186"/>
      <c r="GG307" s="186"/>
      <c r="GH307" s="186"/>
      <c r="GI307" s="186"/>
      <c r="GJ307" s="186"/>
      <c r="GK307" s="186"/>
      <c r="GL307" s="186"/>
      <c r="GM307" s="186"/>
      <c r="GN307" s="186"/>
      <c r="GO307" s="186"/>
      <c r="GP307" s="186"/>
      <c r="GQ307" s="186"/>
      <c r="GR307" s="186"/>
      <c r="GS307" s="186"/>
      <c r="GT307" s="186"/>
      <c r="GU307" s="186"/>
      <c r="GV307" s="186"/>
      <c r="GW307" s="186"/>
      <c r="GX307" s="186"/>
      <c r="GY307" s="186"/>
      <c r="GZ307" s="186"/>
      <c r="HA307" s="186"/>
      <c r="HB307" s="186"/>
      <c r="HC307" s="186"/>
      <c r="HD307" s="186"/>
      <c r="HE307" s="186"/>
      <c r="HF307" s="186"/>
      <c r="HG307" s="186"/>
      <c r="HH307" s="186"/>
      <c r="HI307" s="186"/>
      <c r="HJ307" s="186"/>
      <c r="HK307" s="186"/>
      <c r="HL307" s="186"/>
      <c r="HM307" s="186"/>
      <c r="HN307" s="186"/>
      <c r="HO307" s="186"/>
      <c r="HP307" s="186"/>
      <c r="HQ307" s="186"/>
      <c r="HR307" s="186"/>
      <c r="HS307" s="186"/>
      <c r="HT307" s="186"/>
      <c r="HU307" s="186"/>
      <c r="HV307" s="186"/>
      <c r="HW307" s="186"/>
      <c r="HX307" s="186"/>
      <c r="HY307" s="186"/>
      <c r="HZ307" s="186"/>
      <c r="IA307" s="186"/>
      <c r="IB307" s="186"/>
      <c r="IC307" s="186"/>
      <c r="ID307" s="186"/>
      <c r="IE307" s="186"/>
      <c r="IF307" s="186"/>
      <c r="IG307" s="186"/>
      <c r="IH307" s="186"/>
      <c r="II307" s="186"/>
      <c r="IJ307" s="186"/>
      <c r="IK307" s="186"/>
      <c r="IL307" s="186"/>
      <c r="IM307" s="186"/>
      <c r="IN307" s="186"/>
      <c r="IO307" s="186"/>
      <c r="IP307" s="186"/>
      <c r="IQ307" s="186"/>
      <c r="IR307" s="186"/>
      <c r="IS307" s="186"/>
      <c r="IT307" s="186"/>
      <c r="IU307" s="186"/>
      <c r="IV307" s="186"/>
    </row>
    <row r="308" spans="1:256" hidden="1">
      <c r="A308" s="866">
        <v>85415</v>
      </c>
      <c r="B308" s="842" t="s">
        <v>263</v>
      </c>
      <c r="C308" s="173" t="s">
        <v>0</v>
      </c>
      <c r="D308" s="174">
        <f t="shared" si="125"/>
        <v>234000</v>
      </c>
      <c r="E308" s="175">
        <f t="shared" si="126"/>
        <v>234000</v>
      </c>
      <c r="F308" s="175">
        <f t="shared" si="127"/>
        <v>0</v>
      </c>
      <c r="G308" s="175">
        <v>0</v>
      </c>
      <c r="H308" s="175">
        <v>0</v>
      </c>
      <c r="I308" s="175">
        <v>234000</v>
      </c>
      <c r="J308" s="175">
        <v>0</v>
      </c>
      <c r="K308" s="175">
        <v>0</v>
      </c>
      <c r="L308" s="175">
        <v>0</v>
      </c>
      <c r="M308" s="175">
        <f t="shared" si="128"/>
        <v>0</v>
      </c>
      <c r="N308" s="175">
        <v>0</v>
      </c>
      <c r="O308" s="175">
        <v>0</v>
      </c>
      <c r="P308" s="175">
        <v>0</v>
      </c>
      <c r="Q308" s="176"/>
      <c r="R308" s="176"/>
      <c r="S308" s="176"/>
      <c r="T308" s="176"/>
      <c r="U308" s="17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  <c r="CB308" s="166"/>
      <c r="CC308" s="166"/>
      <c r="CD308" s="166"/>
      <c r="CE308" s="166"/>
      <c r="CF308" s="166"/>
      <c r="CG308" s="166"/>
      <c r="CH308" s="166"/>
      <c r="CI308" s="166"/>
      <c r="CJ308" s="166"/>
      <c r="CK308" s="166"/>
      <c r="CL308" s="166"/>
      <c r="CM308" s="166"/>
      <c r="CN308" s="166"/>
      <c r="CO308" s="166"/>
      <c r="CP308" s="166"/>
      <c r="CQ308" s="166"/>
      <c r="CR308" s="166"/>
      <c r="CS308" s="166"/>
      <c r="CT308" s="166"/>
      <c r="CU308" s="166"/>
      <c r="CV308" s="166"/>
      <c r="CW308" s="166"/>
      <c r="CX308" s="166"/>
      <c r="CY308" s="166"/>
      <c r="CZ308" s="166"/>
      <c r="DA308" s="166"/>
      <c r="DB308" s="166"/>
      <c r="DC308" s="166"/>
      <c r="DD308" s="166"/>
      <c r="DE308" s="166"/>
      <c r="DF308" s="166"/>
      <c r="DG308" s="166"/>
      <c r="DH308" s="166"/>
      <c r="DI308" s="166"/>
      <c r="DJ308" s="166"/>
      <c r="DK308" s="166"/>
      <c r="DL308" s="166"/>
      <c r="DM308" s="166"/>
      <c r="DN308" s="166"/>
      <c r="DO308" s="166"/>
      <c r="DP308" s="166"/>
      <c r="DQ308" s="166"/>
      <c r="DR308" s="166"/>
      <c r="DS308" s="166"/>
      <c r="DT308" s="166"/>
      <c r="DU308" s="166"/>
      <c r="DV308" s="166"/>
      <c r="DW308" s="166"/>
      <c r="DX308" s="166"/>
      <c r="DY308" s="166"/>
      <c r="DZ308" s="166"/>
      <c r="EA308" s="166"/>
      <c r="EB308" s="166"/>
      <c r="EC308" s="166"/>
      <c r="ED308" s="166"/>
      <c r="EE308" s="166"/>
      <c r="EF308" s="166"/>
      <c r="EG308" s="166"/>
      <c r="EH308" s="166"/>
      <c r="EI308" s="166"/>
      <c r="EJ308" s="166"/>
      <c r="EK308" s="166"/>
      <c r="EL308" s="166"/>
      <c r="EM308" s="166"/>
      <c r="EN308" s="166"/>
      <c r="EO308" s="166"/>
      <c r="EP308" s="166"/>
      <c r="EQ308" s="166"/>
      <c r="ER308" s="166"/>
      <c r="ES308" s="166"/>
      <c r="ET308" s="166"/>
      <c r="EU308" s="166"/>
      <c r="EV308" s="166"/>
      <c r="EW308" s="166"/>
      <c r="EX308" s="166"/>
      <c r="EY308" s="166"/>
      <c r="EZ308" s="166"/>
      <c r="FA308" s="166"/>
      <c r="FB308" s="166"/>
      <c r="FC308" s="166"/>
      <c r="FD308" s="166"/>
      <c r="FE308" s="166"/>
      <c r="FF308" s="166"/>
      <c r="FG308" s="166"/>
      <c r="FH308" s="166"/>
      <c r="FI308" s="166"/>
      <c r="FJ308" s="166"/>
      <c r="FK308" s="166"/>
      <c r="FL308" s="166"/>
      <c r="FM308" s="166"/>
      <c r="FN308" s="166"/>
      <c r="FO308" s="166"/>
      <c r="FP308" s="166"/>
      <c r="FQ308" s="166"/>
      <c r="FR308" s="166"/>
      <c r="FS308" s="166"/>
      <c r="FT308" s="166"/>
      <c r="FU308" s="166"/>
      <c r="FV308" s="166"/>
      <c r="FW308" s="166"/>
      <c r="FX308" s="166"/>
      <c r="FY308" s="166"/>
      <c r="FZ308" s="166"/>
      <c r="GA308" s="166"/>
      <c r="GB308" s="166"/>
      <c r="GC308" s="166"/>
      <c r="GD308" s="166"/>
      <c r="GE308" s="166"/>
      <c r="GF308" s="166"/>
      <c r="GG308" s="166"/>
      <c r="GH308" s="166"/>
      <c r="GI308" s="166"/>
      <c r="GJ308" s="166"/>
      <c r="GK308" s="166"/>
      <c r="GL308" s="166"/>
      <c r="GM308" s="166"/>
      <c r="GN308" s="166"/>
      <c r="GO308" s="166"/>
      <c r="GP308" s="166"/>
      <c r="GQ308" s="166"/>
      <c r="GR308" s="166"/>
      <c r="GS308" s="166"/>
      <c r="GT308" s="166"/>
      <c r="GU308" s="166"/>
      <c r="GV308" s="166"/>
      <c r="GW308" s="166"/>
      <c r="GX308" s="166"/>
      <c r="GY308" s="166"/>
      <c r="GZ308" s="166"/>
      <c r="HA308" s="166"/>
      <c r="HB308" s="166"/>
      <c r="HC308" s="166"/>
      <c r="HD308" s="166"/>
      <c r="HE308" s="166"/>
      <c r="HF308" s="166"/>
      <c r="HG308" s="166"/>
      <c r="HH308" s="166"/>
      <c r="HI308" s="166"/>
      <c r="HJ308" s="166"/>
      <c r="HK308" s="166"/>
      <c r="HL308" s="166"/>
      <c r="HM308" s="166"/>
      <c r="HN308" s="166"/>
      <c r="HO308" s="166"/>
      <c r="HP308" s="166"/>
      <c r="HQ308" s="166"/>
      <c r="HR308" s="166"/>
      <c r="HS308" s="166"/>
      <c r="HT308" s="166"/>
      <c r="HU308" s="166"/>
      <c r="HV308" s="166"/>
      <c r="HW308" s="166"/>
      <c r="HX308" s="166"/>
      <c r="HY308" s="166"/>
      <c r="HZ308" s="166"/>
      <c r="IA308" s="166"/>
      <c r="IB308" s="166"/>
      <c r="IC308" s="166"/>
      <c r="ID308" s="166"/>
      <c r="IE308" s="166"/>
      <c r="IF308" s="166"/>
      <c r="IG308" s="166"/>
      <c r="IH308" s="166"/>
      <c r="II308" s="166"/>
      <c r="IJ308" s="166"/>
      <c r="IK308" s="166"/>
      <c r="IL308" s="166"/>
      <c r="IM308" s="166"/>
      <c r="IN308" s="166"/>
      <c r="IO308" s="166"/>
      <c r="IP308" s="166"/>
      <c r="IQ308" s="166"/>
      <c r="IR308" s="166"/>
      <c r="IS308" s="166"/>
      <c r="IT308" s="166"/>
      <c r="IU308" s="166"/>
      <c r="IV308" s="166"/>
    </row>
    <row r="309" spans="1:256" hidden="1">
      <c r="A309" s="867"/>
      <c r="B309" s="843"/>
      <c r="C309" s="173" t="s">
        <v>1</v>
      </c>
      <c r="D309" s="174">
        <f t="shared" si="125"/>
        <v>0</v>
      </c>
      <c r="E309" s="175">
        <f t="shared" si="126"/>
        <v>0</v>
      </c>
      <c r="F309" s="175">
        <f t="shared" si="127"/>
        <v>0</v>
      </c>
      <c r="G309" s="175"/>
      <c r="H309" s="175"/>
      <c r="I309" s="175"/>
      <c r="J309" s="175"/>
      <c r="K309" s="175"/>
      <c r="L309" s="175"/>
      <c r="M309" s="175">
        <f t="shared" si="128"/>
        <v>0</v>
      </c>
      <c r="N309" s="175"/>
      <c r="O309" s="175"/>
      <c r="P309" s="175"/>
      <c r="Q309" s="176"/>
      <c r="R309" s="176"/>
      <c r="S309" s="176"/>
      <c r="T309" s="176"/>
      <c r="U309" s="17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  <c r="CB309" s="166"/>
      <c r="CC309" s="166"/>
      <c r="CD309" s="166"/>
      <c r="CE309" s="166"/>
      <c r="CF309" s="166"/>
      <c r="CG309" s="166"/>
      <c r="CH309" s="166"/>
      <c r="CI309" s="166"/>
      <c r="CJ309" s="166"/>
      <c r="CK309" s="166"/>
      <c r="CL309" s="166"/>
      <c r="CM309" s="166"/>
      <c r="CN309" s="166"/>
      <c r="CO309" s="166"/>
      <c r="CP309" s="166"/>
      <c r="CQ309" s="166"/>
      <c r="CR309" s="166"/>
      <c r="CS309" s="166"/>
      <c r="CT309" s="166"/>
      <c r="CU309" s="166"/>
      <c r="CV309" s="166"/>
      <c r="CW309" s="166"/>
      <c r="CX309" s="166"/>
      <c r="CY309" s="166"/>
      <c r="CZ309" s="166"/>
      <c r="DA309" s="166"/>
      <c r="DB309" s="166"/>
      <c r="DC309" s="166"/>
      <c r="DD309" s="166"/>
      <c r="DE309" s="166"/>
      <c r="DF309" s="166"/>
      <c r="DG309" s="166"/>
      <c r="DH309" s="166"/>
      <c r="DI309" s="166"/>
      <c r="DJ309" s="166"/>
      <c r="DK309" s="166"/>
      <c r="DL309" s="166"/>
      <c r="DM309" s="166"/>
      <c r="DN309" s="166"/>
      <c r="DO309" s="166"/>
      <c r="DP309" s="166"/>
      <c r="DQ309" s="166"/>
      <c r="DR309" s="166"/>
      <c r="DS309" s="166"/>
      <c r="DT309" s="166"/>
      <c r="DU309" s="166"/>
      <c r="DV309" s="166"/>
      <c r="DW309" s="166"/>
      <c r="DX309" s="166"/>
      <c r="DY309" s="166"/>
      <c r="DZ309" s="166"/>
      <c r="EA309" s="166"/>
      <c r="EB309" s="166"/>
      <c r="EC309" s="166"/>
      <c r="ED309" s="166"/>
      <c r="EE309" s="166"/>
      <c r="EF309" s="166"/>
      <c r="EG309" s="166"/>
      <c r="EH309" s="166"/>
      <c r="EI309" s="166"/>
      <c r="EJ309" s="166"/>
      <c r="EK309" s="166"/>
      <c r="EL309" s="166"/>
      <c r="EM309" s="166"/>
      <c r="EN309" s="166"/>
      <c r="EO309" s="166"/>
      <c r="EP309" s="166"/>
      <c r="EQ309" s="166"/>
      <c r="ER309" s="166"/>
      <c r="ES309" s="166"/>
      <c r="ET309" s="166"/>
      <c r="EU309" s="166"/>
      <c r="EV309" s="166"/>
      <c r="EW309" s="166"/>
      <c r="EX309" s="166"/>
      <c r="EY309" s="166"/>
      <c r="EZ309" s="166"/>
      <c r="FA309" s="166"/>
      <c r="FB309" s="166"/>
      <c r="FC309" s="166"/>
      <c r="FD309" s="166"/>
      <c r="FE309" s="166"/>
      <c r="FF309" s="166"/>
      <c r="FG309" s="166"/>
      <c r="FH309" s="166"/>
      <c r="FI309" s="166"/>
      <c r="FJ309" s="166"/>
      <c r="FK309" s="166"/>
      <c r="FL309" s="166"/>
      <c r="FM309" s="166"/>
      <c r="FN309" s="166"/>
      <c r="FO309" s="166"/>
      <c r="FP309" s="166"/>
      <c r="FQ309" s="166"/>
      <c r="FR309" s="166"/>
      <c r="FS309" s="166"/>
      <c r="FT309" s="166"/>
      <c r="FU309" s="166"/>
      <c r="FV309" s="166"/>
      <c r="FW309" s="166"/>
      <c r="FX309" s="166"/>
      <c r="FY309" s="166"/>
      <c r="FZ309" s="166"/>
      <c r="GA309" s="166"/>
      <c r="GB309" s="166"/>
      <c r="GC309" s="166"/>
      <c r="GD309" s="166"/>
      <c r="GE309" s="166"/>
      <c r="GF309" s="166"/>
      <c r="GG309" s="166"/>
      <c r="GH309" s="166"/>
      <c r="GI309" s="166"/>
      <c r="GJ309" s="166"/>
      <c r="GK309" s="166"/>
      <c r="GL309" s="166"/>
      <c r="GM309" s="166"/>
      <c r="GN309" s="166"/>
      <c r="GO309" s="166"/>
      <c r="GP309" s="166"/>
      <c r="GQ309" s="166"/>
      <c r="GR309" s="166"/>
      <c r="GS309" s="166"/>
      <c r="GT309" s="166"/>
      <c r="GU309" s="166"/>
      <c r="GV309" s="166"/>
      <c r="GW309" s="166"/>
      <c r="GX309" s="166"/>
      <c r="GY309" s="166"/>
      <c r="GZ309" s="166"/>
      <c r="HA309" s="166"/>
      <c r="HB309" s="166"/>
      <c r="HC309" s="166"/>
      <c r="HD309" s="166"/>
      <c r="HE309" s="166"/>
      <c r="HF309" s="166"/>
      <c r="HG309" s="166"/>
      <c r="HH309" s="166"/>
      <c r="HI309" s="166"/>
      <c r="HJ309" s="166"/>
      <c r="HK309" s="166"/>
      <c r="HL309" s="166"/>
      <c r="HM309" s="166"/>
      <c r="HN309" s="166"/>
      <c r="HO309" s="166"/>
      <c r="HP309" s="166"/>
      <c r="HQ309" s="166"/>
      <c r="HR309" s="166"/>
      <c r="HS309" s="166"/>
      <c r="HT309" s="166"/>
      <c r="HU309" s="166"/>
      <c r="HV309" s="166"/>
      <c r="HW309" s="166"/>
      <c r="HX309" s="166"/>
      <c r="HY309" s="166"/>
      <c r="HZ309" s="166"/>
      <c r="IA309" s="166"/>
      <c r="IB309" s="166"/>
      <c r="IC309" s="166"/>
      <c r="ID309" s="166"/>
      <c r="IE309" s="166"/>
      <c r="IF309" s="166"/>
      <c r="IG309" s="166"/>
      <c r="IH309" s="166"/>
      <c r="II309" s="166"/>
      <c r="IJ309" s="166"/>
      <c r="IK309" s="166"/>
      <c r="IL309" s="166"/>
      <c r="IM309" s="166"/>
      <c r="IN309" s="166"/>
      <c r="IO309" s="166"/>
      <c r="IP309" s="166"/>
      <c r="IQ309" s="166"/>
      <c r="IR309" s="166"/>
      <c r="IS309" s="166"/>
      <c r="IT309" s="166"/>
      <c r="IU309" s="166"/>
      <c r="IV309" s="166"/>
    </row>
    <row r="310" spans="1:256" hidden="1">
      <c r="A310" s="868"/>
      <c r="B310" s="844"/>
      <c r="C310" s="173" t="s">
        <v>2</v>
      </c>
      <c r="D310" s="174">
        <f>D308+D309</f>
        <v>234000</v>
      </c>
      <c r="E310" s="175">
        <f t="shared" ref="E310:P310" si="133">E308+E309</f>
        <v>234000</v>
      </c>
      <c r="F310" s="175">
        <f t="shared" si="133"/>
        <v>0</v>
      </c>
      <c r="G310" s="175">
        <f t="shared" si="133"/>
        <v>0</v>
      </c>
      <c r="H310" s="175">
        <f t="shared" si="133"/>
        <v>0</v>
      </c>
      <c r="I310" s="175">
        <f t="shared" si="133"/>
        <v>234000</v>
      </c>
      <c r="J310" s="175">
        <f t="shared" si="133"/>
        <v>0</v>
      </c>
      <c r="K310" s="175">
        <f t="shared" si="133"/>
        <v>0</v>
      </c>
      <c r="L310" s="175">
        <f t="shared" si="133"/>
        <v>0</v>
      </c>
      <c r="M310" s="175">
        <f t="shared" si="133"/>
        <v>0</v>
      </c>
      <c r="N310" s="175">
        <f t="shared" si="133"/>
        <v>0</v>
      </c>
      <c r="O310" s="175">
        <f t="shared" si="133"/>
        <v>0</v>
      </c>
      <c r="P310" s="175">
        <f t="shared" si="133"/>
        <v>0</v>
      </c>
      <c r="Q310" s="176"/>
      <c r="R310" s="176"/>
      <c r="S310" s="176"/>
      <c r="T310" s="176"/>
      <c r="U310" s="17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  <c r="BT310" s="166"/>
      <c r="BU310" s="166"/>
      <c r="BV310" s="166"/>
      <c r="BW310" s="166"/>
      <c r="BX310" s="166"/>
      <c r="BY310" s="166"/>
      <c r="BZ310" s="166"/>
      <c r="CA310" s="166"/>
      <c r="CB310" s="166"/>
      <c r="CC310" s="166"/>
      <c r="CD310" s="166"/>
      <c r="CE310" s="166"/>
      <c r="CF310" s="166"/>
      <c r="CG310" s="166"/>
      <c r="CH310" s="166"/>
      <c r="CI310" s="166"/>
      <c r="CJ310" s="166"/>
      <c r="CK310" s="166"/>
      <c r="CL310" s="166"/>
      <c r="CM310" s="166"/>
      <c r="CN310" s="166"/>
      <c r="CO310" s="166"/>
      <c r="CP310" s="166"/>
      <c r="CQ310" s="166"/>
      <c r="CR310" s="166"/>
      <c r="CS310" s="166"/>
      <c r="CT310" s="166"/>
      <c r="CU310" s="166"/>
      <c r="CV310" s="166"/>
      <c r="CW310" s="166"/>
      <c r="CX310" s="166"/>
      <c r="CY310" s="166"/>
      <c r="CZ310" s="166"/>
      <c r="DA310" s="166"/>
      <c r="DB310" s="166"/>
      <c r="DC310" s="166"/>
      <c r="DD310" s="166"/>
      <c r="DE310" s="166"/>
      <c r="DF310" s="166"/>
      <c r="DG310" s="166"/>
      <c r="DH310" s="166"/>
      <c r="DI310" s="166"/>
      <c r="DJ310" s="166"/>
      <c r="DK310" s="166"/>
      <c r="DL310" s="166"/>
      <c r="DM310" s="166"/>
      <c r="DN310" s="166"/>
      <c r="DO310" s="166"/>
      <c r="DP310" s="166"/>
      <c r="DQ310" s="166"/>
      <c r="DR310" s="166"/>
      <c r="DS310" s="166"/>
      <c r="DT310" s="166"/>
      <c r="DU310" s="166"/>
      <c r="DV310" s="166"/>
      <c r="DW310" s="166"/>
      <c r="DX310" s="166"/>
      <c r="DY310" s="166"/>
      <c r="DZ310" s="166"/>
      <c r="EA310" s="166"/>
      <c r="EB310" s="166"/>
      <c r="EC310" s="166"/>
      <c r="ED310" s="166"/>
      <c r="EE310" s="166"/>
      <c r="EF310" s="166"/>
      <c r="EG310" s="166"/>
      <c r="EH310" s="166"/>
      <c r="EI310" s="166"/>
      <c r="EJ310" s="166"/>
      <c r="EK310" s="166"/>
      <c r="EL310" s="166"/>
      <c r="EM310" s="166"/>
      <c r="EN310" s="166"/>
      <c r="EO310" s="166"/>
      <c r="EP310" s="166"/>
      <c r="EQ310" s="166"/>
      <c r="ER310" s="166"/>
      <c r="ES310" s="166"/>
      <c r="ET310" s="166"/>
      <c r="EU310" s="166"/>
      <c r="EV310" s="166"/>
      <c r="EW310" s="166"/>
      <c r="EX310" s="166"/>
      <c r="EY310" s="166"/>
      <c r="EZ310" s="166"/>
      <c r="FA310" s="166"/>
      <c r="FB310" s="166"/>
      <c r="FC310" s="166"/>
      <c r="FD310" s="166"/>
      <c r="FE310" s="166"/>
      <c r="FF310" s="166"/>
      <c r="FG310" s="166"/>
      <c r="FH310" s="166"/>
      <c r="FI310" s="166"/>
      <c r="FJ310" s="166"/>
      <c r="FK310" s="166"/>
      <c r="FL310" s="166"/>
      <c r="FM310" s="166"/>
      <c r="FN310" s="166"/>
      <c r="FO310" s="166"/>
      <c r="FP310" s="166"/>
      <c r="FQ310" s="166"/>
      <c r="FR310" s="166"/>
      <c r="FS310" s="166"/>
      <c r="FT310" s="166"/>
      <c r="FU310" s="166"/>
      <c r="FV310" s="166"/>
      <c r="FW310" s="166"/>
      <c r="FX310" s="166"/>
      <c r="FY310" s="166"/>
      <c r="FZ310" s="166"/>
      <c r="GA310" s="166"/>
      <c r="GB310" s="166"/>
      <c r="GC310" s="166"/>
      <c r="GD310" s="166"/>
      <c r="GE310" s="166"/>
      <c r="GF310" s="166"/>
      <c r="GG310" s="166"/>
      <c r="GH310" s="166"/>
      <c r="GI310" s="166"/>
      <c r="GJ310" s="166"/>
      <c r="GK310" s="166"/>
      <c r="GL310" s="166"/>
      <c r="GM310" s="166"/>
      <c r="GN310" s="166"/>
      <c r="GO310" s="166"/>
      <c r="GP310" s="166"/>
      <c r="GQ310" s="166"/>
      <c r="GR310" s="166"/>
      <c r="GS310" s="166"/>
      <c r="GT310" s="166"/>
      <c r="GU310" s="166"/>
      <c r="GV310" s="166"/>
      <c r="GW310" s="166"/>
      <c r="GX310" s="166"/>
      <c r="GY310" s="166"/>
      <c r="GZ310" s="166"/>
      <c r="HA310" s="166"/>
      <c r="HB310" s="166"/>
      <c r="HC310" s="166"/>
      <c r="HD310" s="166"/>
      <c r="HE310" s="166"/>
      <c r="HF310" s="166"/>
      <c r="HG310" s="166"/>
      <c r="HH310" s="166"/>
      <c r="HI310" s="166"/>
      <c r="HJ310" s="166"/>
      <c r="HK310" s="166"/>
      <c r="HL310" s="166"/>
      <c r="HM310" s="166"/>
      <c r="HN310" s="166"/>
      <c r="HO310" s="166"/>
      <c r="HP310" s="166"/>
      <c r="HQ310" s="166"/>
      <c r="HR310" s="166"/>
      <c r="HS310" s="166"/>
      <c r="HT310" s="166"/>
      <c r="HU310" s="166"/>
      <c r="HV310" s="166"/>
      <c r="HW310" s="166"/>
      <c r="HX310" s="166"/>
      <c r="HY310" s="166"/>
      <c r="HZ310" s="166"/>
      <c r="IA310" s="166"/>
      <c r="IB310" s="166"/>
      <c r="IC310" s="166"/>
      <c r="ID310" s="166"/>
      <c r="IE310" s="166"/>
      <c r="IF310" s="166"/>
      <c r="IG310" s="166"/>
      <c r="IH310" s="166"/>
      <c r="II310" s="166"/>
      <c r="IJ310" s="166"/>
      <c r="IK310" s="166"/>
      <c r="IL310" s="166"/>
      <c r="IM310" s="166"/>
      <c r="IN310" s="166"/>
      <c r="IO310" s="166"/>
      <c r="IP310" s="166"/>
      <c r="IQ310" s="166"/>
      <c r="IR310" s="166"/>
      <c r="IS310" s="166"/>
      <c r="IT310" s="166"/>
      <c r="IU310" s="166"/>
      <c r="IV310" s="166"/>
    </row>
    <row r="311" spans="1:256" hidden="1">
      <c r="A311" s="866">
        <v>85416</v>
      </c>
      <c r="B311" s="842" t="s">
        <v>264</v>
      </c>
      <c r="C311" s="173" t="s">
        <v>0</v>
      </c>
      <c r="D311" s="174">
        <f t="shared" si="125"/>
        <v>4461128</v>
      </c>
      <c r="E311" s="175">
        <f t="shared" si="126"/>
        <v>4461128</v>
      </c>
      <c r="F311" s="175">
        <f t="shared" si="127"/>
        <v>0</v>
      </c>
      <c r="G311" s="175">
        <v>0</v>
      </c>
      <c r="H311" s="175">
        <v>0</v>
      </c>
      <c r="I311" s="175">
        <v>0</v>
      </c>
      <c r="J311" s="175">
        <v>0</v>
      </c>
      <c r="K311" s="175">
        <f>3791959+669169</f>
        <v>4461128</v>
      </c>
      <c r="L311" s="175">
        <v>0</v>
      </c>
      <c r="M311" s="175">
        <f t="shared" si="128"/>
        <v>0</v>
      </c>
      <c r="N311" s="175">
        <v>0</v>
      </c>
      <c r="O311" s="175">
        <v>0</v>
      </c>
      <c r="P311" s="175">
        <v>0</v>
      </c>
      <c r="Q311" s="176"/>
      <c r="R311" s="176"/>
      <c r="S311" s="176"/>
      <c r="T311" s="176"/>
      <c r="U311" s="17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  <c r="BT311" s="166"/>
      <c r="BU311" s="166"/>
      <c r="BV311" s="166"/>
      <c r="BW311" s="166"/>
      <c r="BX311" s="166"/>
      <c r="BY311" s="166"/>
      <c r="BZ311" s="166"/>
      <c r="CA311" s="166"/>
      <c r="CB311" s="166"/>
      <c r="CC311" s="166"/>
      <c r="CD311" s="166"/>
      <c r="CE311" s="166"/>
      <c r="CF311" s="166"/>
      <c r="CG311" s="166"/>
      <c r="CH311" s="166"/>
      <c r="CI311" s="166"/>
      <c r="CJ311" s="166"/>
      <c r="CK311" s="166"/>
      <c r="CL311" s="166"/>
      <c r="CM311" s="166"/>
      <c r="CN311" s="166"/>
      <c r="CO311" s="166"/>
      <c r="CP311" s="166"/>
      <c r="CQ311" s="166"/>
      <c r="CR311" s="166"/>
      <c r="CS311" s="166"/>
      <c r="CT311" s="166"/>
      <c r="CU311" s="166"/>
      <c r="CV311" s="166"/>
      <c r="CW311" s="166"/>
      <c r="CX311" s="166"/>
      <c r="CY311" s="166"/>
      <c r="CZ311" s="166"/>
      <c r="DA311" s="166"/>
      <c r="DB311" s="166"/>
      <c r="DC311" s="166"/>
      <c r="DD311" s="166"/>
      <c r="DE311" s="166"/>
      <c r="DF311" s="166"/>
      <c r="DG311" s="166"/>
      <c r="DH311" s="166"/>
      <c r="DI311" s="166"/>
      <c r="DJ311" s="166"/>
      <c r="DK311" s="166"/>
      <c r="DL311" s="166"/>
      <c r="DM311" s="166"/>
      <c r="DN311" s="166"/>
      <c r="DO311" s="166"/>
      <c r="DP311" s="166"/>
      <c r="DQ311" s="166"/>
      <c r="DR311" s="166"/>
      <c r="DS311" s="166"/>
      <c r="DT311" s="166"/>
      <c r="DU311" s="166"/>
      <c r="DV311" s="166"/>
      <c r="DW311" s="166"/>
      <c r="DX311" s="166"/>
      <c r="DY311" s="166"/>
      <c r="DZ311" s="166"/>
      <c r="EA311" s="166"/>
      <c r="EB311" s="166"/>
      <c r="EC311" s="166"/>
      <c r="ED311" s="166"/>
      <c r="EE311" s="166"/>
      <c r="EF311" s="166"/>
      <c r="EG311" s="166"/>
      <c r="EH311" s="166"/>
      <c r="EI311" s="166"/>
      <c r="EJ311" s="166"/>
      <c r="EK311" s="166"/>
      <c r="EL311" s="166"/>
      <c r="EM311" s="166"/>
      <c r="EN311" s="166"/>
      <c r="EO311" s="166"/>
      <c r="EP311" s="166"/>
      <c r="EQ311" s="166"/>
      <c r="ER311" s="166"/>
      <c r="ES311" s="166"/>
      <c r="ET311" s="166"/>
      <c r="EU311" s="166"/>
      <c r="EV311" s="166"/>
      <c r="EW311" s="166"/>
      <c r="EX311" s="166"/>
      <c r="EY311" s="166"/>
      <c r="EZ311" s="166"/>
      <c r="FA311" s="166"/>
      <c r="FB311" s="166"/>
      <c r="FC311" s="166"/>
      <c r="FD311" s="166"/>
      <c r="FE311" s="166"/>
      <c r="FF311" s="166"/>
      <c r="FG311" s="166"/>
      <c r="FH311" s="166"/>
      <c r="FI311" s="166"/>
      <c r="FJ311" s="166"/>
      <c r="FK311" s="166"/>
      <c r="FL311" s="166"/>
      <c r="FM311" s="166"/>
      <c r="FN311" s="166"/>
      <c r="FO311" s="166"/>
      <c r="FP311" s="166"/>
      <c r="FQ311" s="166"/>
      <c r="FR311" s="166"/>
      <c r="FS311" s="166"/>
      <c r="FT311" s="166"/>
      <c r="FU311" s="166"/>
      <c r="FV311" s="166"/>
      <c r="FW311" s="166"/>
      <c r="FX311" s="166"/>
      <c r="FY311" s="166"/>
      <c r="FZ311" s="166"/>
      <c r="GA311" s="166"/>
      <c r="GB311" s="166"/>
      <c r="GC311" s="166"/>
      <c r="GD311" s="166"/>
      <c r="GE311" s="166"/>
      <c r="GF311" s="166"/>
      <c r="GG311" s="166"/>
      <c r="GH311" s="166"/>
      <c r="GI311" s="166"/>
      <c r="GJ311" s="166"/>
      <c r="GK311" s="166"/>
      <c r="GL311" s="166"/>
      <c r="GM311" s="166"/>
      <c r="GN311" s="166"/>
      <c r="GO311" s="166"/>
      <c r="GP311" s="166"/>
      <c r="GQ311" s="166"/>
      <c r="GR311" s="166"/>
      <c r="GS311" s="166"/>
      <c r="GT311" s="166"/>
      <c r="GU311" s="166"/>
      <c r="GV311" s="166"/>
      <c r="GW311" s="166"/>
      <c r="GX311" s="166"/>
      <c r="GY311" s="166"/>
      <c r="GZ311" s="166"/>
      <c r="HA311" s="166"/>
      <c r="HB311" s="166"/>
      <c r="HC311" s="166"/>
      <c r="HD311" s="166"/>
      <c r="HE311" s="166"/>
      <c r="HF311" s="166"/>
      <c r="HG311" s="166"/>
      <c r="HH311" s="166"/>
      <c r="HI311" s="166"/>
      <c r="HJ311" s="166"/>
      <c r="HK311" s="166"/>
      <c r="HL311" s="166"/>
      <c r="HM311" s="166"/>
      <c r="HN311" s="166"/>
      <c r="HO311" s="166"/>
      <c r="HP311" s="166"/>
      <c r="HQ311" s="166"/>
      <c r="HR311" s="166"/>
      <c r="HS311" s="166"/>
      <c r="HT311" s="166"/>
      <c r="HU311" s="166"/>
      <c r="HV311" s="166"/>
      <c r="HW311" s="166"/>
      <c r="HX311" s="166"/>
      <c r="HY311" s="166"/>
      <c r="HZ311" s="166"/>
      <c r="IA311" s="166"/>
      <c r="IB311" s="166"/>
      <c r="IC311" s="166"/>
      <c r="ID311" s="166"/>
      <c r="IE311" s="166"/>
      <c r="IF311" s="166"/>
      <c r="IG311" s="166"/>
      <c r="IH311" s="166"/>
      <c r="II311" s="166"/>
      <c r="IJ311" s="166"/>
      <c r="IK311" s="166"/>
      <c r="IL311" s="166"/>
      <c r="IM311" s="166"/>
      <c r="IN311" s="166"/>
      <c r="IO311" s="166"/>
      <c r="IP311" s="166"/>
      <c r="IQ311" s="166"/>
      <c r="IR311" s="166"/>
      <c r="IS311" s="166"/>
      <c r="IT311" s="166"/>
      <c r="IU311" s="166"/>
      <c r="IV311" s="166"/>
    </row>
    <row r="312" spans="1:256" hidden="1">
      <c r="A312" s="867"/>
      <c r="B312" s="843"/>
      <c r="C312" s="173" t="s">
        <v>1</v>
      </c>
      <c r="D312" s="174">
        <f t="shared" si="125"/>
        <v>0</v>
      </c>
      <c r="E312" s="175">
        <f t="shared" si="126"/>
        <v>0</v>
      </c>
      <c r="F312" s="175">
        <f t="shared" si="127"/>
        <v>0</v>
      </c>
      <c r="G312" s="175"/>
      <c r="H312" s="175"/>
      <c r="I312" s="175"/>
      <c r="J312" s="175"/>
      <c r="K312" s="175"/>
      <c r="L312" s="175"/>
      <c r="M312" s="175">
        <f t="shared" si="128"/>
        <v>0</v>
      </c>
      <c r="N312" s="175"/>
      <c r="O312" s="175"/>
      <c r="P312" s="175"/>
      <c r="Q312" s="176"/>
      <c r="R312" s="176"/>
      <c r="S312" s="176"/>
      <c r="T312" s="176"/>
      <c r="U312" s="17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  <c r="BT312" s="166"/>
      <c r="BU312" s="166"/>
      <c r="BV312" s="166"/>
      <c r="BW312" s="166"/>
      <c r="BX312" s="166"/>
      <c r="BY312" s="166"/>
      <c r="BZ312" s="166"/>
      <c r="CA312" s="166"/>
      <c r="CB312" s="166"/>
      <c r="CC312" s="166"/>
      <c r="CD312" s="166"/>
      <c r="CE312" s="166"/>
      <c r="CF312" s="166"/>
      <c r="CG312" s="166"/>
      <c r="CH312" s="166"/>
      <c r="CI312" s="166"/>
      <c r="CJ312" s="166"/>
      <c r="CK312" s="166"/>
      <c r="CL312" s="166"/>
      <c r="CM312" s="166"/>
      <c r="CN312" s="166"/>
      <c r="CO312" s="166"/>
      <c r="CP312" s="166"/>
      <c r="CQ312" s="166"/>
      <c r="CR312" s="166"/>
      <c r="CS312" s="166"/>
      <c r="CT312" s="166"/>
      <c r="CU312" s="166"/>
      <c r="CV312" s="166"/>
      <c r="CW312" s="166"/>
      <c r="CX312" s="166"/>
      <c r="CY312" s="166"/>
      <c r="CZ312" s="166"/>
      <c r="DA312" s="166"/>
      <c r="DB312" s="166"/>
      <c r="DC312" s="166"/>
      <c r="DD312" s="166"/>
      <c r="DE312" s="166"/>
      <c r="DF312" s="166"/>
      <c r="DG312" s="166"/>
      <c r="DH312" s="166"/>
      <c r="DI312" s="166"/>
      <c r="DJ312" s="166"/>
      <c r="DK312" s="166"/>
      <c r="DL312" s="166"/>
      <c r="DM312" s="166"/>
      <c r="DN312" s="166"/>
      <c r="DO312" s="166"/>
      <c r="DP312" s="166"/>
      <c r="DQ312" s="166"/>
      <c r="DR312" s="166"/>
      <c r="DS312" s="166"/>
      <c r="DT312" s="166"/>
      <c r="DU312" s="166"/>
      <c r="DV312" s="166"/>
      <c r="DW312" s="166"/>
      <c r="DX312" s="166"/>
      <c r="DY312" s="166"/>
      <c r="DZ312" s="166"/>
      <c r="EA312" s="166"/>
      <c r="EB312" s="166"/>
      <c r="EC312" s="166"/>
      <c r="ED312" s="166"/>
      <c r="EE312" s="166"/>
      <c r="EF312" s="166"/>
      <c r="EG312" s="166"/>
      <c r="EH312" s="166"/>
      <c r="EI312" s="166"/>
      <c r="EJ312" s="166"/>
      <c r="EK312" s="166"/>
      <c r="EL312" s="166"/>
      <c r="EM312" s="166"/>
      <c r="EN312" s="166"/>
      <c r="EO312" s="166"/>
      <c r="EP312" s="166"/>
      <c r="EQ312" s="166"/>
      <c r="ER312" s="166"/>
      <c r="ES312" s="166"/>
      <c r="ET312" s="166"/>
      <c r="EU312" s="166"/>
      <c r="EV312" s="166"/>
      <c r="EW312" s="166"/>
      <c r="EX312" s="166"/>
      <c r="EY312" s="166"/>
      <c r="EZ312" s="166"/>
      <c r="FA312" s="166"/>
      <c r="FB312" s="166"/>
      <c r="FC312" s="166"/>
      <c r="FD312" s="166"/>
      <c r="FE312" s="166"/>
      <c r="FF312" s="166"/>
      <c r="FG312" s="166"/>
      <c r="FH312" s="166"/>
      <c r="FI312" s="166"/>
      <c r="FJ312" s="166"/>
      <c r="FK312" s="166"/>
      <c r="FL312" s="166"/>
      <c r="FM312" s="166"/>
      <c r="FN312" s="166"/>
      <c r="FO312" s="166"/>
      <c r="FP312" s="166"/>
      <c r="FQ312" s="166"/>
      <c r="FR312" s="166"/>
      <c r="FS312" s="166"/>
      <c r="FT312" s="166"/>
      <c r="FU312" s="166"/>
      <c r="FV312" s="166"/>
      <c r="FW312" s="166"/>
      <c r="FX312" s="166"/>
      <c r="FY312" s="166"/>
      <c r="FZ312" s="166"/>
      <c r="GA312" s="166"/>
      <c r="GB312" s="166"/>
      <c r="GC312" s="166"/>
      <c r="GD312" s="166"/>
      <c r="GE312" s="166"/>
      <c r="GF312" s="166"/>
      <c r="GG312" s="166"/>
      <c r="GH312" s="166"/>
      <c r="GI312" s="166"/>
      <c r="GJ312" s="166"/>
      <c r="GK312" s="166"/>
      <c r="GL312" s="166"/>
      <c r="GM312" s="166"/>
      <c r="GN312" s="166"/>
      <c r="GO312" s="166"/>
      <c r="GP312" s="166"/>
      <c r="GQ312" s="166"/>
      <c r="GR312" s="166"/>
      <c r="GS312" s="166"/>
      <c r="GT312" s="166"/>
      <c r="GU312" s="166"/>
      <c r="GV312" s="166"/>
      <c r="GW312" s="166"/>
      <c r="GX312" s="166"/>
      <c r="GY312" s="166"/>
      <c r="GZ312" s="166"/>
      <c r="HA312" s="166"/>
      <c r="HB312" s="166"/>
      <c r="HC312" s="166"/>
      <c r="HD312" s="166"/>
      <c r="HE312" s="166"/>
      <c r="HF312" s="166"/>
      <c r="HG312" s="166"/>
      <c r="HH312" s="166"/>
      <c r="HI312" s="166"/>
      <c r="HJ312" s="166"/>
      <c r="HK312" s="166"/>
      <c r="HL312" s="166"/>
      <c r="HM312" s="166"/>
      <c r="HN312" s="166"/>
      <c r="HO312" s="166"/>
      <c r="HP312" s="166"/>
      <c r="HQ312" s="166"/>
      <c r="HR312" s="166"/>
      <c r="HS312" s="166"/>
      <c r="HT312" s="166"/>
      <c r="HU312" s="166"/>
      <c r="HV312" s="166"/>
      <c r="HW312" s="166"/>
      <c r="HX312" s="166"/>
      <c r="HY312" s="166"/>
      <c r="HZ312" s="166"/>
      <c r="IA312" s="166"/>
      <c r="IB312" s="166"/>
      <c r="IC312" s="166"/>
      <c r="ID312" s="166"/>
      <c r="IE312" s="166"/>
      <c r="IF312" s="166"/>
      <c r="IG312" s="166"/>
      <c r="IH312" s="166"/>
      <c r="II312" s="166"/>
      <c r="IJ312" s="166"/>
      <c r="IK312" s="166"/>
      <c r="IL312" s="166"/>
      <c r="IM312" s="166"/>
      <c r="IN312" s="166"/>
      <c r="IO312" s="166"/>
      <c r="IP312" s="166"/>
      <c r="IQ312" s="166"/>
      <c r="IR312" s="166"/>
      <c r="IS312" s="166"/>
      <c r="IT312" s="166"/>
      <c r="IU312" s="166"/>
      <c r="IV312" s="166"/>
    </row>
    <row r="313" spans="1:256" hidden="1">
      <c r="A313" s="868"/>
      <c r="B313" s="844"/>
      <c r="C313" s="173" t="s">
        <v>2</v>
      </c>
      <c r="D313" s="174">
        <f>D311+D312</f>
        <v>4461128</v>
      </c>
      <c r="E313" s="175">
        <f t="shared" ref="E313:P313" si="134">E311+E312</f>
        <v>4461128</v>
      </c>
      <c r="F313" s="175">
        <f t="shared" si="134"/>
        <v>0</v>
      </c>
      <c r="G313" s="175">
        <f t="shared" si="134"/>
        <v>0</v>
      </c>
      <c r="H313" s="175">
        <f t="shared" si="134"/>
        <v>0</v>
      </c>
      <c r="I313" s="175">
        <f t="shared" si="134"/>
        <v>0</v>
      </c>
      <c r="J313" s="175">
        <f t="shared" si="134"/>
        <v>0</v>
      </c>
      <c r="K313" s="175">
        <f t="shared" si="134"/>
        <v>4461128</v>
      </c>
      <c r="L313" s="175">
        <f t="shared" si="134"/>
        <v>0</v>
      </c>
      <c r="M313" s="175">
        <f t="shared" si="134"/>
        <v>0</v>
      </c>
      <c r="N313" s="175">
        <f t="shared" si="134"/>
        <v>0</v>
      </c>
      <c r="O313" s="175">
        <f t="shared" si="134"/>
        <v>0</v>
      </c>
      <c r="P313" s="175">
        <f t="shared" si="134"/>
        <v>0</v>
      </c>
      <c r="Q313" s="176"/>
      <c r="R313" s="176"/>
      <c r="S313" s="176"/>
      <c r="T313" s="176"/>
      <c r="U313" s="17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A313" s="166"/>
      <c r="CB313" s="166"/>
      <c r="CC313" s="166"/>
      <c r="CD313" s="166"/>
      <c r="CE313" s="166"/>
      <c r="CF313" s="166"/>
      <c r="CG313" s="166"/>
      <c r="CH313" s="166"/>
      <c r="CI313" s="166"/>
      <c r="CJ313" s="166"/>
      <c r="CK313" s="166"/>
      <c r="CL313" s="166"/>
      <c r="CM313" s="166"/>
      <c r="CN313" s="166"/>
      <c r="CO313" s="166"/>
      <c r="CP313" s="166"/>
      <c r="CQ313" s="166"/>
      <c r="CR313" s="166"/>
      <c r="CS313" s="166"/>
      <c r="CT313" s="166"/>
      <c r="CU313" s="166"/>
      <c r="CV313" s="166"/>
      <c r="CW313" s="166"/>
      <c r="CX313" s="166"/>
      <c r="CY313" s="166"/>
      <c r="CZ313" s="166"/>
      <c r="DA313" s="166"/>
      <c r="DB313" s="166"/>
      <c r="DC313" s="166"/>
      <c r="DD313" s="166"/>
      <c r="DE313" s="166"/>
      <c r="DF313" s="166"/>
      <c r="DG313" s="166"/>
      <c r="DH313" s="166"/>
      <c r="DI313" s="166"/>
      <c r="DJ313" s="166"/>
      <c r="DK313" s="166"/>
      <c r="DL313" s="166"/>
      <c r="DM313" s="166"/>
      <c r="DN313" s="166"/>
      <c r="DO313" s="166"/>
      <c r="DP313" s="166"/>
      <c r="DQ313" s="166"/>
      <c r="DR313" s="166"/>
      <c r="DS313" s="166"/>
      <c r="DT313" s="166"/>
      <c r="DU313" s="166"/>
      <c r="DV313" s="166"/>
      <c r="DW313" s="166"/>
      <c r="DX313" s="166"/>
      <c r="DY313" s="166"/>
      <c r="DZ313" s="166"/>
      <c r="EA313" s="166"/>
      <c r="EB313" s="166"/>
      <c r="EC313" s="166"/>
      <c r="ED313" s="166"/>
      <c r="EE313" s="166"/>
      <c r="EF313" s="166"/>
      <c r="EG313" s="166"/>
      <c r="EH313" s="166"/>
      <c r="EI313" s="166"/>
      <c r="EJ313" s="166"/>
      <c r="EK313" s="166"/>
      <c r="EL313" s="166"/>
      <c r="EM313" s="166"/>
      <c r="EN313" s="166"/>
      <c r="EO313" s="166"/>
      <c r="EP313" s="166"/>
      <c r="EQ313" s="166"/>
      <c r="ER313" s="166"/>
      <c r="ES313" s="166"/>
      <c r="ET313" s="166"/>
      <c r="EU313" s="166"/>
      <c r="EV313" s="166"/>
      <c r="EW313" s="166"/>
      <c r="EX313" s="166"/>
      <c r="EY313" s="166"/>
      <c r="EZ313" s="166"/>
      <c r="FA313" s="166"/>
      <c r="FB313" s="166"/>
      <c r="FC313" s="166"/>
      <c r="FD313" s="166"/>
      <c r="FE313" s="166"/>
      <c r="FF313" s="166"/>
      <c r="FG313" s="166"/>
      <c r="FH313" s="166"/>
      <c r="FI313" s="166"/>
      <c r="FJ313" s="166"/>
      <c r="FK313" s="166"/>
      <c r="FL313" s="166"/>
      <c r="FM313" s="166"/>
      <c r="FN313" s="166"/>
      <c r="FO313" s="166"/>
      <c r="FP313" s="166"/>
      <c r="FQ313" s="166"/>
      <c r="FR313" s="166"/>
      <c r="FS313" s="166"/>
      <c r="FT313" s="166"/>
      <c r="FU313" s="166"/>
      <c r="FV313" s="166"/>
      <c r="FW313" s="166"/>
      <c r="FX313" s="166"/>
      <c r="FY313" s="166"/>
      <c r="FZ313" s="166"/>
      <c r="GA313" s="166"/>
      <c r="GB313" s="166"/>
      <c r="GC313" s="166"/>
      <c r="GD313" s="166"/>
      <c r="GE313" s="166"/>
      <c r="GF313" s="166"/>
      <c r="GG313" s="166"/>
      <c r="GH313" s="166"/>
      <c r="GI313" s="166"/>
      <c r="GJ313" s="166"/>
      <c r="GK313" s="166"/>
      <c r="GL313" s="166"/>
      <c r="GM313" s="166"/>
      <c r="GN313" s="166"/>
      <c r="GO313" s="166"/>
      <c r="GP313" s="166"/>
      <c r="GQ313" s="166"/>
      <c r="GR313" s="166"/>
      <c r="GS313" s="166"/>
      <c r="GT313" s="166"/>
      <c r="GU313" s="166"/>
      <c r="GV313" s="166"/>
      <c r="GW313" s="166"/>
      <c r="GX313" s="166"/>
      <c r="GY313" s="166"/>
      <c r="GZ313" s="166"/>
      <c r="HA313" s="166"/>
      <c r="HB313" s="166"/>
      <c r="HC313" s="166"/>
      <c r="HD313" s="166"/>
      <c r="HE313" s="166"/>
      <c r="HF313" s="166"/>
      <c r="HG313" s="166"/>
      <c r="HH313" s="166"/>
      <c r="HI313" s="166"/>
      <c r="HJ313" s="166"/>
      <c r="HK313" s="166"/>
      <c r="HL313" s="166"/>
      <c r="HM313" s="166"/>
      <c r="HN313" s="166"/>
      <c r="HO313" s="166"/>
      <c r="HP313" s="166"/>
      <c r="HQ313" s="166"/>
      <c r="HR313" s="166"/>
      <c r="HS313" s="166"/>
      <c r="HT313" s="166"/>
      <c r="HU313" s="166"/>
      <c r="HV313" s="166"/>
      <c r="HW313" s="166"/>
      <c r="HX313" s="166"/>
      <c r="HY313" s="166"/>
      <c r="HZ313" s="166"/>
      <c r="IA313" s="166"/>
      <c r="IB313" s="166"/>
      <c r="IC313" s="166"/>
      <c r="ID313" s="166"/>
      <c r="IE313" s="166"/>
      <c r="IF313" s="166"/>
      <c r="IG313" s="166"/>
      <c r="IH313" s="166"/>
      <c r="II313" s="166"/>
      <c r="IJ313" s="166"/>
      <c r="IK313" s="166"/>
      <c r="IL313" s="166"/>
      <c r="IM313" s="166"/>
      <c r="IN313" s="166"/>
      <c r="IO313" s="166"/>
      <c r="IP313" s="166"/>
      <c r="IQ313" s="166"/>
      <c r="IR313" s="166"/>
      <c r="IS313" s="166"/>
      <c r="IT313" s="166"/>
      <c r="IU313" s="166"/>
      <c r="IV313" s="166"/>
    </row>
    <row r="314" spans="1:256" hidden="1">
      <c r="A314" s="866">
        <v>85446</v>
      </c>
      <c r="B314" s="842" t="s">
        <v>235</v>
      </c>
      <c r="C314" s="182" t="s">
        <v>0</v>
      </c>
      <c r="D314" s="183">
        <f t="shared" si="125"/>
        <v>122605</v>
      </c>
      <c r="E314" s="184">
        <f t="shared" si="126"/>
        <v>122605</v>
      </c>
      <c r="F314" s="184">
        <f t="shared" si="127"/>
        <v>122605</v>
      </c>
      <c r="G314" s="184">
        <v>0</v>
      </c>
      <c r="H314" s="184">
        <v>122605</v>
      </c>
      <c r="I314" s="184">
        <v>0</v>
      </c>
      <c r="J314" s="184">
        <v>0</v>
      </c>
      <c r="K314" s="184">
        <v>0</v>
      </c>
      <c r="L314" s="184">
        <v>0</v>
      </c>
      <c r="M314" s="184">
        <f t="shared" si="128"/>
        <v>0</v>
      </c>
      <c r="N314" s="184">
        <v>0</v>
      </c>
      <c r="O314" s="184">
        <v>0</v>
      </c>
      <c r="P314" s="184">
        <v>0</v>
      </c>
      <c r="Q314" s="185"/>
      <c r="R314" s="185"/>
      <c r="S314" s="185"/>
      <c r="T314" s="185"/>
      <c r="U314" s="185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  <c r="BN314" s="186"/>
      <c r="BO314" s="186"/>
      <c r="BP314" s="186"/>
      <c r="BQ314" s="186"/>
      <c r="BR314" s="186"/>
      <c r="BS314" s="186"/>
      <c r="BT314" s="186"/>
      <c r="BU314" s="186"/>
      <c r="BV314" s="186"/>
      <c r="BW314" s="186"/>
      <c r="BX314" s="186"/>
      <c r="BY314" s="186"/>
      <c r="BZ314" s="186"/>
      <c r="CA314" s="186"/>
      <c r="CB314" s="186"/>
      <c r="CC314" s="186"/>
      <c r="CD314" s="186"/>
      <c r="CE314" s="186"/>
      <c r="CF314" s="186"/>
      <c r="CG314" s="186"/>
      <c r="CH314" s="186"/>
      <c r="CI314" s="186"/>
      <c r="CJ314" s="186"/>
      <c r="CK314" s="186"/>
      <c r="CL314" s="186"/>
      <c r="CM314" s="186"/>
      <c r="CN314" s="186"/>
      <c r="CO314" s="186"/>
      <c r="CP314" s="186"/>
      <c r="CQ314" s="186"/>
      <c r="CR314" s="186"/>
      <c r="CS314" s="186"/>
      <c r="CT314" s="186"/>
      <c r="CU314" s="186"/>
      <c r="CV314" s="186"/>
      <c r="CW314" s="186"/>
      <c r="CX314" s="186"/>
      <c r="CY314" s="186"/>
      <c r="CZ314" s="186"/>
      <c r="DA314" s="186"/>
      <c r="DB314" s="186"/>
      <c r="DC314" s="186"/>
      <c r="DD314" s="186"/>
      <c r="DE314" s="186"/>
      <c r="DF314" s="186"/>
      <c r="DG314" s="186"/>
      <c r="DH314" s="186"/>
      <c r="DI314" s="186"/>
      <c r="DJ314" s="186"/>
      <c r="DK314" s="186"/>
      <c r="DL314" s="186"/>
      <c r="DM314" s="186"/>
      <c r="DN314" s="186"/>
      <c r="DO314" s="186"/>
      <c r="DP314" s="186"/>
      <c r="DQ314" s="186"/>
      <c r="DR314" s="186"/>
      <c r="DS314" s="186"/>
      <c r="DT314" s="186"/>
      <c r="DU314" s="186"/>
      <c r="DV314" s="186"/>
      <c r="DW314" s="186"/>
      <c r="DX314" s="186"/>
      <c r="DY314" s="186"/>
      <c r="DZ314" s="186"/>
      <c r="EA314" s="186"/>
      <c r="EB314" s="186"/>
      <c r="EC314" s="186"/>
      <c r="ED314" s="186"/>
      <c r="EE314" s="186"/>
      <c r="EF314" s="186"/>
      <c r="EG314" s="186"/>
      <c r="EH314" s="186"/>
      <c r="EI314" s="186"/>
      <c r="EJ314" s="186"/>
      <c r="EK314" s="186"/>
      <c r="EL314" s="186"/>
      <c r="EM314" s="186"/>
      <c r="EN314" s="186"/>
      <c r="EO314" s="186"/>
      <c r="EP314" s="186"/>
      <c r="EQ314" s="186"/>
      <c r="ER314" s="186"/>
      <c r="ES314" s="186"/>
      <c r="ET314" s="186"/>
      <c r="EU314" s="186"/>
      <c r="EV314" s="186"/>
      <c r="EW314" s="186"/>
      <c r="EX314" s="186"/>
      <c r="EY314" s="186"/>
      <c r="EZ314" s="186"/>
      <c r="FA314" s="186"/>
      <c r="FB314" s="186"/>
      <c r="FC314" s="186"/>
      <c r="FD314" s="186"/>
      <c r="FE314" s="186"/>
      <c r="FF314" s="186"/>
      <c r="FG314" s="186"/>
      <c r="FH314" s="186"/>
      <c r="FI314" s="186"/>
      <c r="FJ314" s="186"/>
      <c r="FK314" s="186"/>
      <c r="FL314" s="186"/>
      <c r="FM314" s="186"/>
      <c r="FN314" s="186"/>
      <c r="FO314" s="186"/>
      <c r="FP314" s="186"/>
      <c r="FQ314" s="186"/>
      <c r="FR314" s="186"/>
      <c r="FS314" s="186"/>
      <c r="FT314" s="186"/>
      <c r="FU314" s="186"/>
      <c r="FV314" s="186"/>
      <c r="FW314" s="186"/>
      <c r="FX314" s="186"/>
      <c r="FY314" s="186"/>
      <c r="FZ314" s="186"/>
      <c r="GA314" s="186"/>
      <c r="GB314" s="186"/>
      <c r="GC314" s="186"/>
      <c r="GD314" s="186"/>
      <c r="GE314" s="186"/>
      <c r="GF314" s="186"/>
      <c r="GG314" s="186"/>
      <c r="GH314" s="186"/>
      <c r="GI314" s="186"/>
      <c r="GJ314" s="186"/>
      <c r="GK314" s="186"/>
      <c r="GL314" s="186"/>
      <c r="GM314" s="186"/>
      <c r="GN314" s="186"/>
      <c r="GO314" s="186"/>
      <c r="GP314" s="186"/>
      <c r="GQ314" s="186"/>
      <c r="GR314" s="186"/>
      <c r="GS314" s="186"/>
      <c r="GT314" s="186"/>
      <c r="GU314" s="186"/>
      <c r="GV314" s="186"/>
      <c r="GW314" s="186"/>
      <c r="GX314" s="186"/>
      <c r="GY314" s="186"/>
      <c r="GZ314" s="186"/>
      <c r="HA314" s="186"/>
      <c r="HB314" s="186"/>
      <c r="HC314" s="186"/>
      <c r="HD314" s="186"/>
      <c r="HE314" s="186"/>
      <c r="HF314" s="186"/>
      <c r="HG314" s="186"/>
      <c r="HH314" s="186"/>
      <c r="HI314" s="186"/>
      <c r="HJ314" s="186"/>
      <c r="HK314" s="186"/>
      <c r="HL314" s="186"/>
      <c r="HM314" s="186"/>
      <c r="HN314" s="186"/>
      <c r="HO314" s="186"/>
      <c r="HP314" s="186"/>
      <c r="HQ314" s="186"/>
      <c r="HR314" s="186"/>
      <c r="HS314" s="186"/>
      <c r="HT314" s="186"/>
      <c r="HU314" s="186"/>
      <c r="HV314" s="186"/>
      <c r="HW314" s="186"/>
      <c r="HX314" s="186"/>
      <c r="HY314" s="186"/>
      <c r="HZ314" s="186"/>
      <c r="IA314" s="186"/>
      <c r="IB314" s="186"/>
      <c r="IC314" s="186"/>
      <c r="ID314" s="186"/>
      <c r="IE314" s="186"/>
      <c r="IF314" s="186"/>
      <c r="IG314" s="186"/>
      <c r="IH314" s="186"/>
      <c r="II314" s="186"/>
      <c r="IJ314" s="186"/>
      <c r="IK314" s="186"/>
      <c r="IL314" s="186"/>
      <c r="IM314" s="186"/>
      <c r="IN314" s="186"/>
      <c r="IO314" s="186"/>
      <c r="IP314" s="186"/>
      <c r="IQ314" s="186"/>
      <c r="IR314" s="186"/>
      <c r="IS314" s="186"/>
      <c r="IT314" s="186"/>
      <c r="IU314" s="186"/>
      <c r="IV314" s="186"/>
    </row>
    <row r="315" spans="1:256" hidden="1">
      <c r="A315" s="867"/>
      <c r="B315" s="843"/>
      <c r="C315" s="182" t="s">
        <v>1</v>
      </c>
      <c r="D315" s="183">
        <f t="shared" si="125"/>
        <v>0</v>
      </c>
      <c r="E315" s="184">
        <f t="shared" si="126"/>
        <v>0</v>
      </c>
      <c r="F315" s="184">
        <f t="shared" si="127"/>
        <v>0</v>
      </c>
      <c r="G315" s="184"/>
      <c r="H315" s="184"/>
      <c r="I315" s="184"/>
      <c r="J315" s="184"/>
      <c r="K315" s="184"/>
      <c r="L315" s="184"/>
      <c r="M315" s="184">
        <f t="shared" si="128"/>
        <v>0</v>
      </c>
      <c r="N315" s="184"/>
      <c r="O315" s="184"/>
      <c r="P315" s="184"/>
      <c r="Q315" s="185"/>
      <c r="R315" s="185"/>
      <c r="S315" s="185"/>
      <c r="T315" s="185"/>
      <c r="U315" s="185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6"/>
      <c r="BL315" s="186"/>
      <c r="BM315" s="186"/>
      <c r="BN315" s="186"/>
      <c r="BO315" s="186"/>
      <c r="BP315" s="186"/>
      <c r="BQ315" s="186"/>
      <c r="BR315" s="186"/>
      <c r="BS315" s="186"/>
      <c r="BT315" s="186"/>
      <c r="BU315" s="186"/>
      <c r="BV315" s="186"/>
      <c r="BW315" s="186"/>
      <c r="BX315" s="186"/>
      <c r="BY315" s="186"/>
      <c r="BZ315" s="186"/>
      <c r="CA315" s="186"/>
      <c r="CB315" s="186"/>
      <c r="CC315" s="186"/>
      <c r="CD315" s="186"/>
      <c r="CE315" s="186"/>
      <c r="CF315" s="186"/>
      <c r="CG315" s="186"/>
      <c r="CH315" s="186"/>
      <c r="CI315" s="186"/>
      <c r="CJ315" s="186"/>
      <c r="CK315" s="186"/>
      <c r="CL315" s="186"/>
      <c r="CM315" s="186"/>
      <c r="CN315" s="186"/>
      <c r="CO315" s="186"/>
      <c r="CP315" s="186"/>
      <c r="CQ315" s="186"/>
      <c r="CR315" s="186"/>
      <c r="CS315" s="186"/>
      <c r="CT315" s="186"/>
      <c r="CU315" s="186"/>
      <c r="CV315" s="186"/>
      <c r="CW315" s="186"/>
      <c r="CX315" s="186"/>
      <c r="CY315" s="186"/>
      <c r="CZ315" s="186"/>
      <c r="DA315" s="186"/>
      <c r="DB315" s="186"/>
      <c r="DC315" s="186"/>
      <c r="DD315" s="186"/>
      <c r="DE315" s="186"/>
      <c r="DF315" s="186"/>
      <c r="DG315" s="186"/>
      <c r="DH315" s="186"/>
      <c r="DI315" s="186"/>
      <c r="DJ315" s="186"/>
      <c r="DK315" s="186"/>
      <c r="DL315" s="186"/>
      <c r="DM315" s="186"/>
      <c r="DN315" s="186"/>
      <c r="DO315" s="186"/>
      <c r="DP315" s="186"/>
      <c r="DQ315" s="186"/>
      <c r="DR315" s="186"/>
      <c r="DS315" s="186"/>
      <c r="DT315" s="186"/>
      <c r="DU315" s="186"/>
      <c r="DV315" s="186"/>
      <c r="DW315" s="186"/>
      <c r="DX315" s="186"/>
      <c r="DY315" s="186"/>
      <c r="DZ315" s="186"/>
      <c r="EA315" s="186"/>
      <c r="EB315" s="186"/>
      <c r="EC315" s="186"/>
      <c r="ED315" s="186"/>
      <c r="EE315" s="186"/>
      <c r="EF315" s="186"/>
      <c r="EG315" s="186"/>
      <c r="EH315" s="186"/>
      <c r="EI315" s="186"/>
      <c r="EJ315" s="186"/>
      <c r="EK315" s="186"/>
      <c r="EL315" s="186"/>
      <c r="EM315" s="186"/>
      <c r="EN315" s="186"/>
      <c r="EO315" s="186"/>
      <c r="EP315" s="186"/>
      <c r="EQ315" s="186"/>
      <c r="ER315" s="186"/>
      <c r="ES315" s="186"/>
      <c r="ET315" s="186"/>
      <c r="EU315" s="186"/>
      <c r="EV315" s="186"/>
      <c r="EW315" s="186"/>
      <c r="EX315" s="186"/>
      <c r="EY315" s="186"/>
      <c r="EZ315" s="186"/>
      <c r="FA315" s="186"/>
      <c r="FB315" s="186"/>
      <c r="FC315" s="186"/>
      <c r="FD315" s="186"/>
      <c r="FE315" s="186"/>
      <c r="FF315" s="186"/>
      <c r="FG315" s="186"/>
      <c r="FH315" s="186"/>
      <c r="FI315" s="186"/>
      <c r="FJ315" s="186"/>
      <c r="FK315" s="186"/>
      <c r="FL315" s="186"/>
      <c r="FM315" s="186"/>
      <c r="FN315" s="186"/>
      <c r="FO315" s="186"/>
      <c r="FP315" s="186"/>
      <c r="FQ315" s="186"/>
      <c r="FR315" s="186"/>
      <c r="FS315" s="186"/>
      <c r="FT315" s="186"/>
      <c r="FU315" s="186"/>
      <c r="FV315" s="186"/>
      <c r="FW315" s="186"/>
      <c r="FX315" s="186"/>
      <c r="FY315" s="186"/>
      <c r="FZ315" s="186"/>
      <c r="GA315" s="186"/>
      <c r="GB315" s="186"/>
      <c r="GC315" s="186"/>
      <c r="GD315" s="186"/>
      <c r="GE315" s="186"/>
      <c r="GF315" s="186"/>
      <c r="GG315" s="186"/>
      <c r="GH315" s="186"/>
      <c r="GI315" s="186"/>
      <c r="GJ315" s="186"/>
      <c r="GK315" s="186"/>
      <c r="GL315" s="186"/>
      <c r="GM315" s="186"/>
      <c r="GN315" s="186"/>
      <c r="GO315" s="186"/>
      <c r="GP315" s="186"/>
      <c r="GQ315" s="186"/>
      <c r="GR315" s="186"/>
      <c r="GS315" s="186"/>
      <c r="GT315" s="186"/>
      <c r="GU315" s="186"/>
      <c r="GV315" s="186"/>
      <c r="GW315" s="186"/>
      <c r="GX315" s="186"/>
      <c r="GY315" s="186"/>
      <c r="GZ315" s="186"/>
      <c r="HA315" s="186"/>
      <c r="HB315" s="186"/>
      <c r="HC315" s="186"/>
      <c r="HD315" s="186"/>
      <c r="HE315" s="186"/>
      <c r="HF315" s="186"/>
      <c r="HG315" s="186"/>
      <c r="HH315" s="186"/>
      <c r="HI315" s="186"/>
      <c r="HJ315" s="186"/>
      <c r="HK315" s="186"/>
      <c r="HL315" s="186"/>
      <c r="HM315" s="186"/>
      <c r="HN315" s="186"/>
      <c r="HO315" s="186"/>
      <c r="HP315" s="186"/>
      <c r="HQ315" s="186"/>
      <c r="HR315" s="186"/>
      <c r="HS315" s="186"/>
      <c r="HT315" s="186"/>
      <c r="HU315" s="186"/>
      <c r="HV315" s="186"/>
      <c r="HW315" s="186"/>
      <c r="HX315" s="186"/>
      <c r="HY315" s="186"/>
      <c r="HZ315" s="186"/>
      <c r="IA315" s="186"/>
      <c r="IB315" s="186"/>
      <c r="IC315" s="186"/>
      <c r="ID315" s="186"/>
      <c r="IE315" s="186"/>
      <c r="IF315" s="186"/>
      <c r="IG315" s="186"/>
      <c r="IH315" s="186"/>
      <c r="II315" s="186"/>
      <c r="IJ315" s="186"/>
      <c r="IK315" s="186"/>
      <c r="IL315" s="186"/>
      <c r="IM315" s="186"/>
      <c r="IN315" s="186"/>
      <c r="IO315" s="186"/>
      <c r="IP315" s="186"/>
      <c r="IQ315" s="186"/>
      <c r="IR315" s="186"/>
      <c r="IS315" s="186"/>
      <c r="IT315" s="186"/>
      <c r="IU315" s="186"/>
      <c r="IV315" s="186"/>
    </row>
    <row r="316" spans="1:256" hidden="1">
      <c r="A316" s="868"/>
      <c r="B316" s="844"/>
      <c r="C316" s="182" t="s">
        <v>2</v>
      </c>
      <c r="D316" s="183">
        <f>D314+D315</f>
        <v>122605</v>
      </c>
      <c r="E316" s="184">
        <f t="shared" ref="E316:P316" si="135">E314+E315</f>
        <v>122605</v>
      </c>
      <c r="F316" s="184">
        <f t="shared" si="135"/>
        <v>122605</v>
      </c>
      <c r="G316" s="184">
        <f t="shared" si="135"/>
        <v>0</v>
      </c>
      <c r="H316" s="184">
        <f t="shared" si="135"/>
        <v>122605</v>
      </c>
      <c r="I316" s="184">
        <f t="shared" si="135"/>
        <v>0</v>
      </c>
      <c r="J316" s="184">
        <f t="shared" si="135"/>
        <v>0</v>
      </c>
      <c r="K316" s="184">
        <f t="shared" si="135"/>
        <v>0</v>
      </c>
      <c r="L316" s="184">
        <f t="shared" si="135"/>
        <v>0</v>
      </c>
      <c r="M316" s="184">
        <f t="shared" si="135"/>
        <v>0</v>
      </c>
      <c r="N316" s="184">
        <f t="shared" si="135"/>
        <v>0</v>
      </c>
      <c r="O316" s="184">
        <f t="shared" si="135"/>
        <v>0</v>
      </c>
      <c r="P316" s="184">
        <f t="shared" si="135"/>
        <v>0</v>
      </c>
      <c r="Q316" s="185"/>
      <c r="R316" s="185"/>
      <c r="S316" s="185"/>
      <c r="T316" s="185"/>
      <c r="U316" s="185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  <c r="BN316" s="186"/>
      <c r="BO316" s="186"/>
      <c r="BP316" s="186"/>
      <c r="BQ316" s="186"/>
      <c r="BR316" s="186"/>
      <c r="BS316" s="186"/>
      <c r="BT316" s="186"/>
      <c r="BU316" s="186"/>
      <c r="BV316" s="186"/>
      <c r="BW316" s="186"/>
      <c r="BX316" s="186"/>
      <c r="BY316" s="186"/>
      <c r="BZ316" s="186"/>
      <c r="CA316" s="186"/>
      <c r="CB316" s="186"/>
      <c r="CC316" s="186"/>
      <c r="CD316" s="186"/>
      <c r="CE316" s="186"/>
      <c r="CF316" s="186"/>
      <c r="CG316" s="186"/>
      <c r="CH316" s="186"/>
      <c r="CI316" s="186"/>
      <c r="CJ316" s="186"/>
      <c r="CK316" s="186"/>
      <c r="CL316" s="186"/>
      <c r="CM316" s="186"/>
      <c r="CN316" s="186"/>
      <c r="CO316" s="186"/>
      <c r="CP316" s="186"/>
      <c r="CQ316" s="186"/>
      <c r="CR316" s="186"/>
      <c r="CS316" s="186"/>
      <c r="CT316" s="186"/>
      <c r="CU316" s="186"/>
      <c r="CV316" s="186"/>
      <c r="CW316" s="186"/>
      <c r="CX316" s="186"/>
      <c r="CY316" s="186"/>
      <c r="CZ316" s="186"/>
      <c r="DA316" s="186"/>
      <c r="DB316" s="186"/>
      <c r="DC316" s="186"/>
      <c r="DD316" s="186"/>
      <c r="DE316" s="186"/>
      <c r="DF316" s="186"/>
      <c r="DG316" s="186"/>
      <c r="DH316" s="186"/>
      <c r="DI316" s="186"/>
      <c r="DJ316" s="186"/>
      <c r="DK316" s="186"/>
      <c r="DL316" s="186"/>
      <c r="DM316" s="186"/>
      <c r="DN316" s="186"/>
      <c r="DO316" s="186"/>
      <c r="DP316" s="186"/>
      <c r="DQ316" s="186"/>
      <c r="DR316" s="186"/>
      <c r="DS316" s="186"/>
      <c r="DT316" s="186"/>
      <c r="DU316" s="186"/>
      <c r="DV316" s="186"/>
      <c r="DW316" s="186"/>
      <c r="DX316" s="186"/>
      <c r="DY316" s="186"/>
      <c r="DZ316" s="186"/>
      <c r="EA316" s="186"/>
      <c r="EB316" s="186"/>
      <c r="EC316" s="186"/>
      <c r="ED316" s="186"/>
      <c r="EE316" s="186"/>
      <c r="EF316" s="186"/>
      <c r="EG316" s="186"/>
      <c r="EH316" s="186"/>
      <c r="EI316" s="186"/>
      <c r="EJ316" s="186"/>
      <c r="EK316" s="186"/>
      <c r="EL316" s="186"/>
      <c r="EM316" s="186"/>
      <c r="EN316" s="186"/>
      <c r="EO316" s="186"/>
      <c r="EP316" s="186"/>
      <c r="EQ316" s="186"/>
      <c r="ER316" s="186"/>
      <c r="ES316" s="186"/>
      <c r="ET316" s="186"/>
      <c r="EU316" s="186"/>
      <c r="EV316" s="186"/>
      <c r="EW316" s="186"/>
      <c r="EX316" s="186"/>
      <c r="EY316" s="186"/>
      <c r="EZ316" s="186"/>
      <c r="FA316" s="186"/>
      <c r="FB316" s="186"/>
      <c r="FC316" s="186"/>
      <c r="FD316" s="186"/>
      <c r="FE316" s="186"/>
      <c r="FF316" s="186"/>
      <c r="FG316" s="186"/>
      <c r="FH316" s="186"/>
      <c r="FI316" s="186"/>
      <c r="FJ316" s="186"/>
      <c r="FK316" s="186"/>
      <c r="FL316" s="186"/>
      <c r="FM316" s="186"/>
      <c r="FN316" s="186"/>
      <c r="FO316" s="186"/>
      <c r="FP316" s="186"/>
      <c r="FQ316" s="186"/>
      <c r="FR316" s="186"/>
      <c r="FS316" s="186"/>
      <c r="FT316" s="186"/>
      <c r="FU316" s="186"/>
      <c r="FV316" s="186"/>
      <c r="FW316" s="186"/>
      <c r="FX316" s="186"/>
      <c r="FY316" s="186"/>
      <c r="FZ316" s="186"/>
      <c r="GA316" s="186"/>
      <c r="GB316" s="186"/>
      <c r="GC316" s="186"/>
      <c r="GD316" s="186"/>
      <c r="GE316" s="186"/>
      <c r="GF316" s="186"/>
      <c r="GG316" s="186"/>
      <c r="GH316" s="186"/>
      <c r="GI316" s="186"/>
      <c r="GJ316" s="186"/>
      <c r="GK316" s="186"/>
      <c r="GL316" s="186"/>
      <c r="GM316" s="186"/>
      <c r="GN316" s="186"/>
      <c r="GO316" s="186"/>
      <c r="GP316" s="186"/>
      <c r="GQ316" s="186"/>
      <c r="GR316" s="186"/>
      <c r="GS316" s="186"/>
      <c r="GT316" s="186"/>
      <c r="GU316" s="186"/>
      <c r="GV316" s="186"/>
      <c r="GW316" s="186"/>
      <c r="GX316" s="186"/>
      <c r="GY316" s="186"/>
      <c r="GZ316" s="186"/>
      <c r="HA316" s="186"/>
      <c r="HB316" s="186"/>
      <c r="HC316" s="186"/>
      <c r="HD316" s="186"/>
      <c r="HE316" s="186"/>
      <c r="HF316" s="186"/>
      <c r="HG316" s="186"/>
      <c r="HH316" s="186"/>
      <c r="HI316" s="186"/>
      <c r="HJ316" s="186"/>
      <c r="HK316" s="186"/>
      <c r="HL316" s="186"/>
      <c r="HM316" s="186"/>
      <c r="HN316" s="186"/>
      <c r="HO316" s="186"/>
      <c r="HP316" s="186"/>
      <c r="HQ316" s="186"/>
      <c r="HR316" s="186"/>
      <c r="HS316" s="186"/>
      <c r="HT316" s="186"/>
      <c r="HU316" s="186"/>
      <c r="HV316" s="186"/>
      <c r="HW316" s="186"/>
      <c r="HX316" s="186"/>
      <c r="HY316" s="186"/>
      <c r="HZ316" s="186"/>
      <c r="IA316" s="186"/>
      <c r="IB316" s="186"/>
      <c r="IC316" s="186"/>
      <c r="ID316" s="186"/>
      <c r="IE316" s="186"/>
      <c r="IF316" s="186"/>
      <c r="IG316" s="186"/>
      <c r="IH316" s="186"/>
      <c r="II316" s="186"/>
      <c r="IJ316" s="186"/>
      <c r="IK316" s="186"/>
      <c r="IL316" s="186"/>
      <c r="IM316" s="186"/>
      <c r="IN316" s="186"/>
      <c r="IO316" s="186"/>
      <c r="IP316" s="186"/>
      <c r="IQ316" s="186"/>
      <c r="IR316" s="186"/>
      <c r="IS316" s="186"/>
      <c r="IT316" s="186"/>
      <c r="IU316" s="186"/>
      <c r="IV316" s="186"/>
    </row>
    <row r="317" spans="1:256">
      <c r="A317" s="866">
        <v>85495</v>
      </c>
      <c r="B317" s="842" t="s">
        <v>95</v>
      </c>
      <c r="C317" s="182" t="s">
        <v>0</v>
      </c>
      <c r="D317" s="183">
        <f t="shared" si="125"/>
        <v>402950</v>
      </c>
      <c r="E317" s="184">
        <f t="shared" si="126"/>
        <v>402950</v>
      </c>
      <c r="F317" s="184">
        <f t="shared" si="127"/>
        <v>362950</v>
      </c>
      <c r="G317" s="184">
        <v>0</v>
      </c>
      <c r="H317" s="184">
        <v>362950</v>
      </c>
      <c r="I317" s="184">
        <v>0</v>
      </c>
      <c r="J317" s="184">
        <v>40000</v>
      </c>
      <c r="K317" s="184">
        <v>0</v>
      </c>
      <c r="L317" s="184">
        <v>0</v>
      </c>
      <c r="M317" s="184">
        <f t="shared" si="128"/>
        <v>0</v>
      </c>
      <c r="N317" s="184">
        <v>0</v>
      </c>
      <c r="O317" s="184">
        <v>0</v>
      </c>
      <c r="P317" s="184">
        <v>0</v>
      </c>
      <c r="Q317" s="185"/>
      <c r="R317" s="185"/>
      <c r="S317" s="185"/>
      <c r="T317" s="185"/>
      <c r="U317" s="185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  <c r="BN317" s="186"/>
      <c r="BO317" s="186"/>
      <c r="BP317" s="186"/>
      <c r="BQ317" s="186"/>
      <c r="BR317" s="186"/>
      <c r="BS317" s="186"/>
      <c r="BT317" s="186"/>
      <c r="BU317" s="186"/>
      <c r="BV317" s="186"/>
      <c r="BW317" s="186"/>
      <c r="BX317" s="186"/>
      <c r="BY317" s="186"/>
      <c r="BZ317" s="186"/>
      <c r="CA317" s="186"/>
      <c r="CB317" s="186"/>
      <c r="CC317" s="186"/>
      <c r="CD317" s="186"/>
      <c r="CE317" s="186"/>
      <c r="CF317" s="186"/>
      <c r="CG317" s="186"/>
      <c r="CH317" s="186"/>
      <c r="CI317" s="186"/>
      <c r="CJ317" s="186"/>
      <c r="CK317" s="186"/>
      <c r="CL317" s="186"/>
      <c r="CM317" s="186"/>
      <c r="CN317" s="186"/>
      <c r="CO317" s="186"/>
      <c r="CP317" s="186"/>
      <c r="CQ317" s="186"/>
      <c r="CR317" s="186"/>
      <c r="CS317" s="186"/>
      <c r="CT317" s="186"/>
      <c r="CU317" s="186"/>
      <c r="CV317" s="186"/>
      <c r="CW317" s="186"/>
      <c r="CX317" s="186"/>
      <c r="CY317" s="186"/>
      <c r="CZ317" s="186"/>
      <c r="DA317" s="186"/>
      <c r="DB317" s="186"/>
      <c r="DC317" s="186"/>
      <c r="DD317" s="186"/>
      <c r="DE317" s="186"/>
      <c r="DF317" s="186"/>
      <c r="DG317" s="186"/>
      <c r="DH317" s="186"/>
      <c r="DI317" s="186"/>
      <c r="DJ317" s="186"/>
      <c r="DK317" s="186"/>
      <c r="DL317" s="186"/>
      <c r="DM317" s="186"/>
      <c r="DN317" s="186"/>
      <c r="DO317" s="186"/>
      <c r="DP317" s="186"/>
      <c r="DQ317" s="186"/>
      <c r="DR317" s="186"/>
      <c r="DS317" s="186"/>
      <c r="DT317" s="186"/>
      <c r="DU317" s="186"/>
      <c r="DV317" s="186"/>
      <c r="DW317" s="186"/>
      <c r="DX317" s="186"/>
      <c r="DY317" s="186"/>
      <c r="DZ317" s="186"/>
      <c r="EA317" s="186"/>
      <c r="EB317" s="186"/>
      <c r="EC317" s="186"/>
      <c r="ED317" s="186"/>
      <c r="EE317" s="186"/>
      <c r="EF317" s="186"/>
      <c r="EG317" s="186"/>
      <c r="EH317" s="186"/>
      <c r="EI317" s="186"/>
      <c r="EJ317" s="186"/>
      <c r="EK317" s="186"/>
      <c r="EL317" s="186"/>
      <c r="EM317" s="186"/>
      <c r="EN317" s="186"/>
      <c r="EO317" s="186"/>
      <c r="EP317" s="186"/>
      <c r="EQ317" s="186"/>
      <c r="ER317" s="186"/>
      <c r="ES317" s="186"/>
      <c r="ET317" s="186"/>
      <c r="EU317" s="186"/>
      <c r="EV317" s="186"/>
      <c r="EW317" s="186"/>
      <c r="EX317" s="186"/>
      <c r="EY317" s="186"/>
      <c r="EZ317" s="186"/>
      <c r="FA317" s="186"/>
      <c r="FB317" s="186"/>
      <c r="FC317" s="186"/>
      <c r="FD317" s="186"/>
      <c r="FE317" s="186"/>
      <c r="FF317" s="186"/>
      <c r="FG317" s="186"/>
      <c r="FH317" s="186"/>
      <c r="FI317" s="186"/>
      <c r="FJ317" s="186"/>
      <c r="FK317" s="186"/>
      <c r="FL317" s="186"/>
      <c r="FM317" s="186"/>
      <c r="FN317" s="186"/>
      <c r="FO317" s="186"/>
      <c r="FP317" s="186"/>
      <c r="FQ317" s="186"/>
      <c r="FR317" s="186"/>
      <c r="FS317" s="186"/>
      <c r="FT317" s="186"/>
      <c r="FU317" s="186"/>
      <c r="FV317" s="186"/>
      <c r="FW317" s="186"/>
      <c r="FX317" s="186"/>
      <c r="FY317" s="186"/>
      <c r="FZ317" s="186"/>
      <c r="GA317" s="186"/>
      <c r="GB317" s="186"/>
      <c r="GC317" s="186"/>
      <c r="GD317" s="186"/>
      <c r="GE317" s="186"/>
      <c r="GF317" s="186"/>
      <c r="GG317" s="186"/>
      <c r="GH317" s="186"/>
      <c r="GI317" s="186"/>
      <c r="GJ317" s="186"/>
      <c r="GK317" s="186"/>
      <c r="GL317" s="186"/>
      <c r="GM317" s="186"/>
      <c r="GN317" s="186"/>
      <c r="GO317" s="186"/>
      <c r="GP317" s="186"/>
      <c r="GQ317" s="186"/>
      <c r="GR317" s="186"/>
      <c r="GS317" s="186"/>
      <c r="GT317" s="186"/>
      <c r="GU317" s="186"/>
      <c r="GV317" s="186"/>
      <c r="GW317" s="186"/>
      <c r="GX317" s="186"/>
      <c r="GY317" s="186"/>
      <c r="GZ317" s="186"/>
      <c r="HA317" s="186"/>
      <c r="HB317" s="186"/>
      <c r="HC317" s="186"/>
      <c r="HD317" s="186"/>
      <c r="HE317" s="186"/>
      <c r="HF317" s="186"/>
      <c r="HG317" s="186"/>
      <c r="HH317" s="186"/>
      <c r="HI317" s="186"/>
      <c r="HJ317" s="186"/>
      <c r="HK317" s="186"/>
      <c r="HL317" s="186"/>
      <c r="HM317" s="186"/>
      <c r="HN317" s="186"/>
      <c r="HO317" s="186"/>
      <c r="HP317" s="186"/>
      <c r="HQ317" s="186"/>
      <c r="HR317" s="186"/>
      <c r="HS317" s="186"/>
      <c r="HT317" s="186"/>
      <c r="HU317" s="186"/>
      <c r="HV317" s="186"/>
      <c r="HW317" s="186"/>
      <c r="HX317" s="186"/>
      <c r="HY317" s="186"/>
      <c r="HZ317" s="186"/>
      <c r="IA317" s="186"/>
      <c r="IB317" s="186"/>
      <c r="IC317" s="186"/>
      <c r="ID317" s="186"/>
      <c r="IE317" s="186"/>
      <c r="IF317" s="186"/>
      <c r="IG317" s="186"/>
      <c r="IH317" s="186"/>
      <c r="II317" s="186"/>
      <c r="IJ317" s="186"/>
      <c r="IK317" s="186"/>
      <c r="IL317" s="186"/>
      <c r="IM317" s="186"/>
      <c r="IN317" s="186"/>
      <c r="IO317" s="186"/>
      <c r="IP317" s="186"/>
      <c r="IQ317" s="186"/>
      <c r="IR317" s="186"/>
      <c r="IS317" s="186"/>
      <c r="IT317" s="186"/>
      <c r="IU317" s="186"/>
      <c r="IV317" s="186"/>
    </row>
    <row r="318" spans="1:256">
      <c r="A318" s="867"/>
      <c r="B318" s="843"/>
      <c r="C318" s="182" t="s">
        <v>1</v>
      </c>
      <c r="D318" s="183">
        <f t="shared" si="125"/>
        <v>11238</v>
      </c>
      <c r="E318" s="184">
        <f t="shared" si="126"/>
        <v>11238</v>
      </c>
      <c r="F318" s="184">
        <f t="shared" si="127"/>
        <v>11238</v>
      </c>
      <c r="G318" s="184"/>
      <c r="H318" s="184">
        <v>11238</v>
      </c>
      <c r="I318" s="184"/>
      <c r="J318" s="184"/>
      <c r="K318" s="184"/>
      <c r="L318" s="184"/>
      <c r="M318" s="184">
        <f t="shared" si="128"/>
        <v>0</v>
      </c>
      <c r="N318" s="184"/>
      <c r="O318" s="184"/>
      <c r="P318" s="184"/>
      <c r="Q318" s="185"/>
      <c r="R318" s="185"/>
      <c r="S318" s="185"/>
      <c r="T318" s="185"/>
      <c r="U318" s="185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  <c r="BN318" s="186"/>
      <c r="BO318" s="186"/>
      <c r="BP318" s="186"/>
      <c r="BQ318" s="186"/>
      <c r="BR318" s="186"/>
      <c r="BS318" s="186"/>
      <c r="BT318" s="186"/>
      <c r="BU318" s="186"/>
      <c r="BV318" s="186"/>
      <c r="BW318" s="186"/>
      <c r="BX318" s="186"/>
      <c r="BY318" s="186"/>
      <c r="BZ318" s="186"/>
      <c r="CA318" s="186"/>
      <c r="CB318" s="186"/>
      <c r="CC318" s="186"/>
      <c r="CD318" s="186"/>
      <c r="CE318" s="186"/>
      <c r="CF318" s="186"/>
      <c r="CG318" s="186"/>
      <c r="CH318" s="186"/>
      <c r="CI318" s="186"/>
      <c r="CJ318" s="186"/>
      <c r="CK318" s="186"/>
      <c r="CL318" s="186"/>
      <c r="CM318" s="186"/>
      <c r="CN318" s="186"/>
      <c r="CO318" s="186"/>
      <c r="CP318" s="186"/>
      <c r="CQ318" s="186"/>
      <c r="CR318" s="186"/>
      <c r="CS318" s="186"/>
      <c r="CT318" s="186"/>
      <c r="CU318" s="186"/>
      <c r="CV318" s="186"/>
      <c r="CW318" s="186"/>
      <c r="CX318" s="186"/>
      <c r="CY318" s="186"/>
      <c r="CZ318" s="186"/>
      <c r="DA318" s="186"/>
      <c r="DB318" s="186"/>
      <c r="DC318" s="186"/>
      <c r="DD318" s="186"/>
      <c r="DE318" s="186"/>
      <c r="DF318" s="186"/>
      <c r="DG318" s="186"/>
      <c r="DH318" s="186"/>
      <c r="DI318" s="186"/>
      <c r="DJ318" s="186"/>
      <c r="DK318" s="186"/>
      <c r="DL318" s="186"/>
      <c r="DM318" s="186"/>
      <c r="DN318" s="186"/>
      <c r="DO318" s="186"/>
      <c r="DP318" s="186"/>
      <c r="DQ318" s="186"/>
      <c r="DR318" s="186"/>
      <c r="DS318" s="186"/>
      <c r="DT318" s="186"/>
      <c r="DU318" s="186"/>
      <c r="DV318" s="186"/>
      <c r="DW318" s="186"/>
      <c r="DX318" s="186"/>
      <c r="DY318" s="186"/>
      <c r="DZ318" s="186"/>
      <c r="EA318" s="186"/>
      <c r="EB318" s="186"/>
      <c r="EC318" s="186"/>
      <c r="ED318" s="186"/>
      <c r="EE318" s="186"/>
      <c r="EF318" s="186"/>
      <c r="EG318" s="186"/>
      <c r="EH318" s="186"/>
      <c r="EI318" s="186"/>
      <c r="EJ318" s="186"/>
      <c r="EK318" s="186"/>
      <c r="EL318" s="186"/>
      <c r="EM318" s="186"/>
      <c r="EN318" s="186"/>
      <c r="EO318" s="186"/>
      <c r="EP318" s="186"/>
      <c r="EQ318" s="186"/>
      <c r="ER318" s="186"/>
      <c r="ES318" s="186"/>
      <c r="ET318" s="186"/>
      <c r="EU318" s="186"/>
      <c r="EV318" s="186"/>
      <c r="EW318" s="186"/>
      <c r="EX318" s="186"/>
      <c r="EY318" s="186"/>
      <c r="EZ318" s="186"/>
      <c r="FA318" s="186"/>
      <c r="FB318" s="186"/>
      <c r="FC318" s="186"/>
      <c r="FD318" s="186"/>
      <c r="FE318" s="186"/>
      <c r="FF318" s="186"/>
      <c r="FG318" s="186"/>
      <c r="FH318" s="186"/>
      <c r="FI318" s="186"/>
      <c r="FJ318" s="186"/>
      <c r="FK318" s="186"/>
      <c r="FL318" s="186"/>
      <c r="FM318" s="186"/>
      <c r="FN318" s="186"/>
      <c r="FO318" s="186"/>
      <c r="FP318" s="186"/>
      <c r="FQ318" s="186"/>
      <c r="FR318" s="186"/>
      <c r="FS318" s="186"/>
      <c r="FT318" s="186"/>
      <c r="FU318" s="186"/>
      <c r="FV318" s="186"/>
      <c r="FW318" s="186"/>
      <c r="FX318" s="186"/>
      <c r="FY318" s="186"/>
      <c r="FZ318" s="186"/>
      <c r="GA318" s="186"/>
      <c r="GB318" s="186"/>
      <c r="GC318" s="186"/>
      <c r="GD318" s="186"/>
      <c r="GE318" s="186"/>
      <c r="GF318" s="186"/>
      <c r="GG318" s="186"/>
      <c r="GH318" s="186"/>
      <c r="GI318" s="186"/>
      <c r="GJ318" s="186"/>
      <c r="GK318" s="186"/>
      <c r="GL318" s="186"/>
      <c r="GM318" s="186"/>
      <c r="GN318" s="186"/>
      <c r="GO318" s="186"/>
      <c r="GP318" s="186"/>
      <c r="GQ318" s="186"/>
      <c r="GR318" s="186"/>
      <c r="GS318" s="186"/>
      <c r="GT318" s="186"/>
      <c r="GU318" s="186"/>
      <c r="GV318" s="186"/>
      <c r="GW318" s="186"/>
      <c r="GX318" s="186"/>
      <c r="GY318" s="186"/>
      <c r="GZ318" s="186"/>
      <c r="HA318" s="186"/>
      <c r="HB318" s="186"/>
      <c r="HC318" s="186"/>
      <c r="HD318" s="186"/>
      <c r="HE318" s="186"/>
      <c r="HF318" s="186"/>
      <c r="HG318" s="186"/>
      <c r="HH318" s="186"/>
      <c r="HI318" s="186"/>
      <c r="HJ318" s="186"/>
      <c r="HK318" s="186"/>
      <c r="HL318" s="186"/>
      <c r="HM318" s="186"/>
      <c r="HN318" s="186"/>
      <c r="HO318" s="186"/>
      <c r="HP318" s="186"/>
      <c r="HQ318" s="186"/>
      <c r="HR318" s="186"/>
      <c r="HS318" s="186"/>
      <c r="HT318" s="186"/>
      <c r="HU318" s="186"/>
      <c r="HV318" s="186"/>
      <c r="HW318" s="186"/>
      <c r="HX318" s="186"/>
      <c r="HY318" s="186"/>
      <c r="HZ318" s="186"/>
      <c r="IA318" s="186"/>
      <c r="IB318" s="186"/>
      <c r="IC318" s="186"/>
      <c r="ID318" s="186"/>
      <c r="IE318" s="186"/>
      <c r="IF318" s="186"/>
      <c r="IG318" s="186"/>
      <c r="IH318" s="186"/>
      <c r="II318" s="186"/>
      <c r="IJ318" s="186"/>
      <c r="IK318" s="186"/>
      <c r="IL318" s="186"/>
      <c r="IM318" s="186"/>
      <c r="IN318" s="186"/>
      <c r="IO318" s="186"/>
      <c r="IP318" s="186"/>
      <c r="IQ318" s="186"/>
      <c r="IR318" s="186"/>
      <c r="IS318" s="186"/>
      <c r="IT318" s="186"/>
      <c r="IU318" s="186"/>
      <c r="IV318" s="186"/>
    </row>
    <row r="319" spans="1:256">
      <c r="A319" s="868"/>
      <c r="B319" s="844"/>
      <c r="C319" s="182" t="s">
        <v>2</v>
      </c>
      <c r="D319" s="183">
        <f>D317+D318</f>
        <v>414188</v>
      </c>
      <c r="E319" s="184">
        <f t="shared" ref="E319:P319" si="136">E317+E318</f>
        <v>414188</v>
      </c>
      <c r="F319" s="184">
        <f t="shared" si="136"/>
        <v>374188</v>
      </c>
      <c r="G319" s="184">
        <f t="shared" si="136"/>
        <v>0</v>
      </c>
      <c r="H319" s="184">
        <f t="shared" si="136"/>
        <v>374188</v>
      </c>
      <c r="I319" s="184">
        <f t="shared" si="136"/>
        <v>0</v>
      </c>
      <c r="J319" s="184">
        <f t="shared" si="136"/>
        <v>40000</v>
      </c>
      <c r="K319" s="184">
        <f t="shared" si="136"/>
        <v>0</v>
      </c>
      <c r="L319" s="184">
        <f t="shared" si="136"/>
        <v>0</v>
      </c>
      <c r="M319" s="184">
        <f t="shared" si="136"/>
        <v>0</v>
      </c>
      <c r="N319" s="184">
        <f t="shared" si="136"/>
        <v>0</v>
      </c>
      <c r="O319" s="184">
        <f t="shared" si="136"/>
        <v>0</v>
      </c>
      <c r="P319" s="184">
        <f t="shared" si="136"/>
        <v>0</v>
      </c>
      <c r="Q319" s="185"/>
      <c r="R319" s="185"/>
      <c r="S319" s="185"/>
      <c r="T319" s="185"/>
      <c r="U319" s="185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6"/>
      <c r="BD319" s="186"/>
      <c r="BE319" s="186"/>
      <c r="BF319" s="186"/>
      <c r="BG319" s="186"/>
      <c r="BH319" s="186"/>
      <c r="BI319" s="186"/>
      <c r="BJ319" s="186"/>
      <c r="BK319" s="186"/>
      <c r="BL319" s="186"/>
      <c r="BM319" s="186"/>
      <c r="BN319" s="186"/>
      <c r="BO319" s="186"/>
      <c r="BP319" s="186"/>
      <c r="BQ319" s="186"/>
      <c r="BR319" s="186"/>
      <c r="BS319" s="186"/>
      <c r="BT319" s="186"/>
      <c r="BU319" s="186"/>
      <c r="BV319" s="186"/>
      <c r="BW319" s="186"/>
      <c r="BX319" s="186"/>
      <c r="BY319" s="186"/>
      <c r="BZ319" s="186"/>
      <c r="CA319" s="186"/>
      <c r="CB319" s="186"/>
      <c r="CC319" s="186"/>
      <c r="CD319" s="186"/>
      <c r="CE319" s="186"/>
      <c r="CF319" s="186"/>
      <c r="CG319" s="186"/>
      <c r="CH319" s="186"/>
      <c r="CI319" s="186"/>
      <c r="CJ319" s="186"/>
      <c r="CK319" s="186"/>
      <c r="CL319" s="186"/>
      <c r="CM319" s="186"/>
      <c r="CN319" s="186"/>
      <c r="CO319" s="186"/>
      <c r="CP319" s="186"/>
      <c r="CQ319" s="186"/>
      <c r="CR319" s="186"/>
      <c r="CS319" s="186"/>
      <c r="CT319" s="186"/>
      <c r="CU319" s="186"/>
      <c r="CV319" s="186"/>
      <c r="CW319" s="186"/>
      <c r="CX319" s="186"/>
      <c r="CY319" s="186"/>
      <c r="CZ319" s="186"/>
      <c r="DA319" s="186"/>
      <c r="DB319" s="186"/>
      <c r="DC319" s="186"/>
      <c r="DD319" s="186"/>
      <c r="DE319" s="186"/>
      <c r="DF319" s="186"/>
      <c r="DG319" s="186"/>
      <c r="DH319" s="186"/>
      <c r="DI319" s="186"/>
      <c r="DJ319" s="186"/>
      <c r="DK319" s="186"/>
      <c r="DL319" s="186"/>
      <c r="DM319" s="186"/>
      <c r="DN319" s="186"/>
      <c r="DO319" s="186"/>
      <c r="DP319" s="186"/>
      <c r="DQ319" s="186"/>
      <c r="DR319" s="186"/>
      <c r="DS319" s="186"/>
      <c r="DT319" s="186"/>
      <c r="DU319" s="186"/>
      <c r="DV319" s="186"/>
      <c r="DW319" s="186"/>
      <c r="DX319" s="186"/>
      <c r="DY319" s="186"/>
      <c r="DZ319" s="186"/>
      <c r="EA319" s="186"/>
      <c r="EB319" s="186"/>
      <c r="EC319" s="186"/>
      <c r="ED319" s="186"/>
      <c r="EE319" s="186"/>
      <c r="EF319" s="186"/>
      <c r="EG319" s="186"/>
      <c r="EH319" s="186"/>
      <c r="EI319" s="186"/>
      <c r="EJ319" s="186"/>
      <c r="EK319" s="186"/>
      <c r="EL319" s="186"/>
      <c r="EM319" s="186"/>
      <c r="EN319" s="186"/>
      <c r="EO319" s="186"/>
      <c r="EP319" s="186"/>
      <c r="EQ319" s="186"/>
      <c r="ER319" s="186"/>
      <c r="ES319" s="186"/>
      <c r="ET319" s="186"/>
      <c r="EU319" s="186"/>
      <c r="EV319" s="186"/>
      <c r="EW319" s="186"/>
      <c r="EX319" s="186"/>
      <c r="EY319" s="186"/>
      <c r="EZ319" s="186"/>
      <c r="FA319" s="186"/>
      <c r="FB319" s="186"/>
      <c r="FC319" s="186"/>
      <c r="FD319" s="186"/>
      <c r="FE319" s="186"/>
      <c r="FF319" s="186"/>
      <c r="FG319" s="186"/>
      <c r="FH319" s="186"/>
      <c r="FI319" s="186"/>
      <c r="FJ319" s="186"/>
      <c r="FK319" s="186"/>
      <c r="FL319" s="186"/>
      <c r="FM319" s="186"/>
      <c r="FN319" s="186"/>
      <c r="FO319" s="186"/>
      <c r="FP319" s="186"/>
      <c r="FQ319" s="186"/>
      <c r="FR319" s="186"/>
      <c r="FS319" s="186"/>
      <c r="FT319" s="186"/>
      <c r="FU319" s="186"/>
      <c r="FV319" s="186"/>
      <c r="FW319" s="186"/>
      <c r="FX319" s="186"/>
      <c r="FY319" s="186"/>
      <c r="FZ319" s="186"/>
      <c r="GA319" s="186"/>
      <c r="GB319" s="186"/>
      <c r="GC319" s="186"/>
      <c r="GD319" s="186"/>
      <c r="GE319" s="186"/>
      <c r="GF319" s="186"/>
      <c r="GG319" s="186"/>
      <c r="GH319" s="186"/>
      <c r="GI319" s="186"/>
      <c r="GJ319" s="186"/>
      <c r="GK319" s="186"/>
      <c r="GL319" s="186"/>
      <c r="GM319" s="186"/>
      <c r="GN319" s="186"/>
      <c r="GO319" s="186"/>
      <c r="GP319" s="186"/>
      <c r="GQ319" s="186"/>
      <c r="GR319" s="186"/>
      <c r="GS319" s="186"/>
      <c r="GT319" s="186"/>
      <c r="GU319" s="186"/>
      <c r="GV319" s="186"/>
      <c r="GW319" s="186"/>
      <c r="GX319" s="186"/>
      <c r="GY319" s="186"/>
      <c r="GZ319" s="186"/>
      <c r="HA319" s="186"/>
      <c r="HB319" s="186"/>
      <c r="HC319" s="186"/>
      <c r="HD319" s="186"/>
      <c r="HE319" s="186"/>
      <c r="HF319" s="186"/>
      <c r="HG319" s="186"/>
      <c r="HH319" s="186"/>
      <c r="HI319" s="186"/>
      <c r="HJ319" s="186"/>
      <c r="HK319" s="186"/>
      <c r="HL319" s="186"/>
      <c r="HM319" s="186"/>
      <c r="HN319" s="186"/>
      <c r="HO319" s="186"/>
      <c r="HP319" s="186"/>
      <c r="HQ319" s="186"/>
      <c r="HR319" s="186"/>
      <c r="HS319" s="186"/>
      <c r="HT319" s="186"/>
      <c r="HU319" s="186"/>
      <c r="HV319" s="186"/>
      <c r="HW319" s="186"/>
      <c r="HX319" s="186"/>
      <c r="HY319" s="186"/>
      <c r="HZ319" s="186"/>
      <c r="IA319" s="186"/>
      <c r="IB319" s="186"/>
      <c r="IC319" s="186"/>
      <c r="ID319" s="186"/>
      <c r="IE319" s="186"/>
      <c r="IF319" s="186"/>
      <c r="IG319" s="186"/>
      <c r="IH319" s="186"/>
      <c r="II319" s="186"/>
      <c r="IJ319" s="186"/>
      <c r="IK319" s="186"/>
      <c r="IL319" s="186"/>
      <c r="IM319" s="186"/>
      <c r="IN319" s="186"/>
      <c r="IO319" s="186"/>
      <c r="IP319" s="186"/>
      <c r="IQ319" s="186"/>
      <c r="IR319" s="186"/>
      <c r="IS319" s="186"/>
      <c r="IT319" s="186"/>
      <c r="IU319" s="186"/>
      <c r="IV319" s="186"/>
    </row>
    <row r="320" spans="1:256" ht="15">
      <c r="A320" s="863">
        <v>855</v>
      </c>
      <c r="B320" s="854" t="s">
        <v>82</v>
      </c>
      <c r="C320" s="177" t="s">
        <v>0</v>
      </c>
      <c r="D320" s="178">
        <f t="shared" ref="D320:P321" si="137">D323+D326</f>
        <v>10504201</v>
      </c>
      <c r="E320" s="179">
        <f t="shared" si="137"/>
        <v>10504201</v>
      </c>
      <c r="F320" s="179">
        <f t="shared" si="137"/>
        <v>3223800</v>
      </c>
      <c r="G320" s="179">
        <f t="shared" si="137"/>
        <v>2470753</v>
      </c>
      <c r="H320" s="179">
        <f t="shared" si="137"/>
        <v>753047</v>
      </c>
      <c r="I320" s="179">
        <f t="shared" si="137"/>
        <v>1440000</v>
      </c>
      <c r="J320" s="179">
        <f t="shared" si="137"/>
        <v>1200</v>
      </c>
      <c r="K320" s="179">
        <f t="shared" si="137"/>
        <v>5839201</v>
      </c>
      <c r="L320" s="179">
        <f t="shared" si="137"/>
        <v>0</v>
      </c>
      <c r="M320" s="179">
        <f t="shared" si="137"/>
        <v>0</v>
      </c>
      <c r="N320" s="179">
        <f t="shared" si="137"/>
        <v>0</v>
      </c>
      <c r="O320" s="179">
        <f t="shared" si="137"/>
        <v>0</v>
      </c>
      <c r="P320" s="179">
        <f t="shared" si="137"/>
        <v>0</v>
      </c>
      <c r="Q320" s="191"/>
      <c r="R320" s="191"/>
      <c r="S320" s="191"/>
      <c r="T320" s="191"/>
      <c r="U320" s="191"/>
      <c r="V320" s="192"/>
      <c r="W320" s="192"/>
      <c r="X320" s="192"/>
      <c r="Y320" s="192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  <c r="AK320" s="192"/>
      <c r="AL320" s="192"/>
      <c r="AM320" s="192"/>
      <c r="AN320" s="192"/>
      <c r="AO320" s="192"/>
      <c r="AP320" s="192"/>
      <c r="AQ320" s="192"/>
      <c r="AR320" s="192"/>
      <c r="AS320" s="192"/>
      <c r="AT320" s="192"/>
      <c r="AU320" s="192"/>
      <c r="AV320" s="192"/>
      <c r="AW320" s="192"/>
      <c r="AX320" s="192"/>
      <c r="AY320" s="192"/>
      <c r="AZ320" s="192"/>
      <c r="BA320" s="192"/>
      <c r="BB320" s="192"/>
      <c r="BC320" s="192"/>
      <c r="BD320" s="192"/>
      <c r="BE320" s="192"/>
      <c r="BF320" s="192"/>
      <c r="BG320" s="192"/>
      <c r="BH320" s="192"/>
      <c r="BI320" s="192"/>
      <c r="BJ320" s="192"/>
      <c r="BK320" s="192"/>
      <c r="BL320" s="192"/>
      <c r="BM320" s="192"/>
      <c r="BN320" s="192"/>
      <c r="BO320" s="192"/>
      <c r="BP320" s="192"/>
      <c r="BQ320" s="192"/>
      <c r="BR320" s="192"/>
      <c r="BS320" s="192"/>
      <c r="BT320" s="192"/>
      <c r="BU320" s="192"/>
      <c r="BV320" s="192"/>
      <c r="BW320" s="192"/>
      <c r="BX320" s="192"/>
      <c r="BY320" s="192"/>
      <c r="BZ320" s="192"/>
      <c r="CA320" s="192"/>
      <c r="CB320" s="192"/>
      <c r="CC320" s="192"/>
      <c r="CD320" s="192"/>
      <c r="CE320" s="192"/>
      <c r="CF320" s="192"/>
      <c r="CG320" s="192"/>
      <c r="CH320" s="192"/>
      <c r="CI320" s="192"/>
      <c r="CJ320" s="192"/>
      <c r="CK320" s="192"/>
      <c r="CL320" s="192"/>
      <c r="CM320" s="192"/>
      <c r="CN320" s="192"/>
      <c r="CO320" s="192"/>
      <c r="CP320" s="192"/>
      <c r="CQ320" s="192"/>
      <c r="CR320" s="192"/>
      <c r="CS320" s="192"/>
      <c r="CT320" s="192"/>
      <c r="CU320" s="192"/>
      <c r="CV320" s="192"/>
      <c r="CW320" s="192"/>
      <c r="CX320" s="192"/>
      <c r="CY320" s="192"/>
      <c r="CZ320" s="192"/>
      <c r="DA320" s="192"/>
      <c r="DB320" s="192"/>
      <c r="DC320" s="192"/>
      <c r="DD320" s="192"/>
      <c r="DE320" s="192"/>
      <c r="DF320" s="192"/>
      <c r="DG320" s="192"/>
      <c r="DH320" s="192"/>
      <c r="DI320" s="192"/>
      <c r="DJ320" s="192"/>
      <c r="DK320" s="192"/>
      <c r="DL320" s="192"/>
      <c r="DM320" s="192"/>
      <c r="DN320" s="192"/>
      <c r="DO320" s="192"/>
      <c r="DP320" s="192"/>
      <c r="DQ320" s="192"/>
      <c r="DR320" s="192"/>
      <c r="DS320" s="192"/>
      <c r="DT320" s="192"/>
      <c r="DU320" s="192"/>
      <c r="DV320" s="192"/>
      <c r="DW320" s="192"/>
      <c r="DX320" s="192"/>
      <c r="DY320" s="192"/>
      <c r="DZ320" s="192"/>
      <c r="EA320" s="192"/>
      <c r="EB320" s="192"/>
      <c r="EC320" s="192"/>
      <c r="ED320" s="192"/>
      <c r="EE320" s="192"/>
      <c r="EF320" s="192"/>
      <c r="EG320" s="192"/>
      <c r="EH320" s="192"/>
      <c r="EI320" s="192"/>
      <c r="EJ320" s="192"/>
      <c r="EK320" s="192"/>
      <c r="EL320" s="192"/>
      <c r="EM320" s="192"/>
      <c r="EN320" s="192"/>
      <c r="EO320" s="192"/>
      <c r="EP320" s="192"/>
      <c r="EQ320" s="192"/>
      <c r="ER320" s="192"/>
      <c r="ES320" s="192"/>
      <c r="ET320" s="192"/>
      <c r="EU320" s="192"/>
      <c r="EV320" s="192"/>
      <c r="EW320" s="192"/>
      <c r="EX320" s="192"/>
      <c r="EY320" s="192"/>
      <c r="EZ320" s="192"/>
      <c r="FA320" s="192"/>
      <c r="FB320" s="192"/>
      <c r="FC320" s="192"/>
      <c r="FD320" s="192"/>
      <c r="FE320" s="192"/>
      <c r="FF320" s="192"/>
      <c r="FG320" s="192"/>
      <c r="FH320" s="192"/>
      <c r="FI320" s="192"/>
      <c r="FJ320" s="192"/>
      <c r="FK320" s="192"/>
      <c r="FL320" s="192"/>
      <c r="FM320" s="192"/>
      <c r="FN320" s="192"/>
      <c r="FO320" s="192"/>
      <c r="FP320" s="192"/>
      <c r="FQ320" s="192"/>
      <c r="FR320" s="192"/>
      <c r="FS320" s="192"/>
      <c r="FT320" s="192"/>
      <c r="FU320" s="192"/>
      <c r="FV320" s="192"/>
      <c r="FW320" s="192"/>
      <c r="FX320" s="192"/>
      <c r="FY320" s="192"/>
      <c r="FZ320" s="192"/>
      <c r="GA320" s="192"/>
      <c r="GB320" s="192"/>
      <c r="GC320" s="192"/>
      <c r="GD320" s="192"/>
      <c r="GE320" s="192"/>
      <c r="GF320" s="192"/>
      <c r="GG320" s="192"/>
      <c r="GH320" s="192"/>
      <c r="GI320" s="192"/>
      <c r="GJ320" s="192"/>
      <c r="GK320" s="192"/>
      <c r="GL320" s="192"/>
      <c r="GM320" s="192"/>
      <c r="GN320" s="192"/>
      <c r="GO320" s="192"/>
      <c r="GP320" s="192"/>
      <c r="GQ320" s="192"/>
      <c r="GR320" s="192"/>
      <c r="GS320" s="192"/>
      <c r="GT320" s="192"/>
      <c r="GU320" s="192"/>
      <c r="GV320" s="192"/>
      <c r="GW320" s="192"/>
      <c r="GX320" s="192"/>
      <c r="GY320" s="192"/>
      <c r="GZ320" s="192"/>
      <c r="HA320" s="192"/>
      <c r="HB320" s="192"/>
      <c r="HC320" s="192"/>
      <c r="HD320" s="192"/>
      <c r="HE320" s="192"/>
      <c r="HF320" s="192"/>
      <c r="HG320" s="192"/>
      <c r="HH320" s="192"/>
      <c r="HI320" s="192"/>
      <c r="HJ320" s="192"/>
      <c r="HK320" s="192"/>
      <c r="HL320" s="192"/>
      <c r="HM320" s="192"/>
      <c r="HN320" s="192"/>
      <c r="HO320" s="192"/>
      <c r="HP320" s="192"/>
      <c r="HQ320" s="192"/>
      <c r="HR320" s="192"/>
      <c r="HS320" s="192"/>
      <c r="HT320" s="192"/>
      <c r="HU320" s="192"/>
      <c r="HV320" s="192"/>
      <c r="HW320" s="192"/>
      <c r="HX320" s="192"/>
      <c r="HY320" s="192"/>
      <c r="HZ320" s="192"/>
      <c r="IA320" s="192"/>
      <c r="IB320" s="192"/>
      <c r="IC320" s="192"/>
      <c r="ID320" s="192"/>
      <c r="IE320" s="192"/>
      <c r="IF320" s="192"/>
      <c r="IG320" s="192"/>
      <c r="IH320" s="192"/>
      <c r="II320" s="192"/>
      <c r="IJ320" s="192"/>
      <c r="IK320" s="192"/>
      <c r="IL320" s="192"/>
      <c r="IM320" s="192"/>
      <c r="IN320" s="192"/>
      <c r="IO320" s="192"/>
      <c r="IP320" s="192"/>
      <c r="IQ320" s="192"/>
      <c r="IR320" s="192"/>
      <c r="IS320" s="192"/>
      <c r="IT320" s="192"/>
      <c r="IU320" s="192"/>
      <c r="IV320" s="192"/>
    </row>
    <row r="321" spans="1:256" ht="15">
      <c r="A321" s="864"/>
      <c r="B321" s="855"/>
      <c r="C321" s="177" t="s">
        <v>1</v>
      </c>
      <c r="D321" s="178">
        <f t="shared" si="137"/>
        <v>50000</v>
      </c>
      <c r="E321" s="179">
        <f t="shared" si="137"/>
        <v>50000</v>
      </c>
      <c r="F321" s="179">
        <f t="shared" si="137"/>
        <v>0</v>
      </c>
      <c r="G321" s="179">
        <f t="shared" si="137"/>
        <v>0</v>
      </c>
      <c r="H321" s="179">
        <f t="shared" si="137"/>
        <v>0</v>
      </c>
      <c r="I321" s="179">
        <f t="shared" si="137"/>
        <v>50000</v>
      </c>
      <c r="J321" s="179">
        <f t="shared" si="137"/>
        <v>0</v>
      </c>
      <c r="K321" s="179">
        <f t="shared" si="137"/>
        <v>0</v>
      </c>
      <c r="L321" s="179">
        <f t="shared" si="137"/>
        <v>0</v>
      </c>
      <c r="M321" s="179">
        <f t="shared" si="137"/>
        <v>0</v>
      </c>
      <c r="N321" s="179">
        <f t="shared" si="137"/>
        <v>0</v>
      </c>
      <c r="O321" s="179">
        <f t="shared" si="137"/>
        <v>0</v>
      </c>
      <c r="P321" s="179">
        <f t="shared" si="137"/>
        <v>0</v>
      </c>
      <c r="Q321" s="191"/>
      <c r="R321" s="191"/>
      <c r="S321" s="191"/>
      <c r="T321" s="191"/>
      <c r="U321" s="191"/>
      <c r="V321" s="192"/>
      <c r="W321" s="192"/>
      <c r="X321" s="192"/>
      <c r="Y321" s="192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  <c r="AK321" s="192"/>
      <c r="AL321" s="192"/>
      <c r="AM321" s="192"/>
      <c r="AN321" s="192"/>
      <c r="AO321" s="192"/>
      <c r="AP321" s="192"/>
      <c r="AQ321" s="192"/>
      <c r="AR321" s="192"/>
      <c r="AS321" s="192"/>
      <c r="AT321" s="192"/>
      <c r="AU321" s="192"/>
      <c r="AV321" s="192"/>
      <c r="AW321" s="192"/>
      <c r="AX321" s="192"/>
      <c r="AY321" s="192"/>
      <c r="AZ321" s="192"/>
      <c r="BA321" s="192"/>
      <c r="BB321" s="192"/>
      <c r="BC321" s="192"/>
      <c r="BD321" s="192"/>
      <c r="BE321" s="192"/>
      <c r="BF321" s="192"/>
      <c r="BG321" s="192"/>
      <c r="BH321" s="192"/>
      <c r="BI321" s="192"/>
      <c r="BJ321" s="192"/>
      <c r="BK321" s="192"/>
      <c r="BL321" s="192"/>
      <c r="BM321" s="192"/>
      <c r="BN321" s="192"/>
      <c r="BO321" s="192"/>
      <c r="BP321" s="192"/>
      <c r="BQ321" s="192"/>
      <c r="BR321" s="192"/>
      <c r="BS321" s="192"/>
      <c r="BT321" s="192"/>
      <c r="BU321" s="192"/>
      <c r="BV321" s="192"/>
      <c r="BW321" s="192"/>
      <c r="BX321" s="192"/>
      <c r="BY321" s="192"/>
      <c r="BZ321" s="192"/>
      <c r="CA321" s="192"/>
      <c r="CB321" s="192"/>
      <c r="CC321" s="192"/>
      <c r="CD321" s="192"/>
      <c r="CE321" s="192"/>
      <c r="CF321" s="192"/>
      <c r="CG321" s="192"/>
      <c r="CH321" s="192"/>
      <c r="CI321" s="192"/>
      <c r="CJ321" s="192"/>
      <c r="CK321" s="192"/>
      <c r="CL321" s="192"/>
      <c r="CM321" s="192"/>
      <c r="CN321" s="192"/>
      <c r="CO321" s="192"/>
      <c r="CP321" s="192"/>
      <c r="CQ321" s="192"/>
      <c r="CR321" s="192"/>
      <c r="CS321" s="192"/>
      <c r="CT321" s="192"/>
      <c r="CU321" s="192"/>
      <c r="CV321" s="192"/>
      <c r="CW321" s="192"/>
      <c r="CX321" s="192"/>
      <c r="CY321" s="192"/>
      <c r="CZ321" s="192"/>
      <c r="DA321" s="192"/>
      <c r="DB321" s="192"/>
      <c r="DC321" s="192"/>
      <c r="DD321" s="192"/>
      <c r="DE321" s="192"/>
      <c r="DF321" s="192"/>
      <c r="DG321" s="192"/>
      <c r="DH321" s="192"/>
      <c r="DI321" s="192"/>
      <c r="DJ321" s="192"/>
      <c r="DK321" s="192"/>
      <c r="DL321" s="192"/>
      <c r="DM321" s="192"/>
      <c r="DN321" s="192"/>
      <c r="DO321" s="192"/>
      <c r="DP321" s="192"/>
      <c r="DQ321" s="192"/>
      <c r="DR321" s="192"/>
      <c r="DS321" s="192"/>
      <c r="DT321" s="192"/>
      <c r="DU321" s="192"/>
      <c r="DV321" s="192"/>
      <c r="DW321" s="192"/>
      <c r="DX321" s="192"/>
      <c r="DY321" s="192"/>
      <c r="DZ321" s="192"/>
      <c r="EA321" s="192"/>
      <c r="EB321" s="192"/>
      <c r="EC321" s="192"/>
      <c r="ED321" s="192"/>
      <c r="EE321" s="192"/>
      <c r="EF321" s="192"/>
      <c r="EG321" s="192"/>
      <c r="EH321" s="192"/>
      <c r="EI321" s="192"/>
      <c r="EJ321" s="192"/>
      <c r="EK321" s="192"/>
      <c r="EL321" s="192"/>
      <c r="EM321" s="192"/>
      <c r="EN321" s="192"/>
      <c r="EO321" s="192"/>
      <c r="EP321" s="192"/>
      <c r="EQ321" s="192"/>
      <c r="ER321" s="192"/>
      <c r="ES321" s="192"/>
      <c r="ET321" s="192"/>
      <c r="EU321" s="192"/>
      <c r="EV321" s="192"/>
      <c r="EW321" s="192"/>
      <c r="EX321" s="192"/>
      <c r="EY321" s="192"/>
      <c r="EZ321" s="192"/>
      <c r="FA321" s="192"/>
      <c r="FB321" s="192"/>
      <c r="FC321" s="192"/>
      <c r="FD321" s="192"/>
      <c r="FE321" s="192"/>
      <c r="FF321" s="192"/>
      <c r="FG321" s="192"/>
      <c r="FH321" s="192"/>
      <c r="FI321" s="192"/>
      <c r="FJ321" s="192"/>
      <c r="FK321" s="192"/>
      <c r="FL321" s="192"/>
      <c r="FM321" s="192"/>
      <c r="FN321" s="192"/>
      <c r="FO321" s="192"/>
      <c r="FP321" s="192"/>
      <c r="FQ321" s="192"/>
      <c r="FR321" s="192"/>
      <c r="FS321" s="192"/>
      <c r="FT321" s="192"/>
      <c r="FU321" s="192"/>
      <c r="FV321" s="192"/>
      <c r="FW321" s="192"/>
      <c r="FX321" s="192"/>
      <c r="FY321" s="192"/>
      <c r="FZ321" s="192"/>
      <c r="GA321" s="192"/>
      <c r="GB321" s="192"/>
      <c r="GC321" s="192"/>
      <c r="GD321" s="192"/>
      <c r="GE321" s="192"/>
      <c r="GF321" s="192"/>
      <c r="GG321" s="192"/>
      <c r="GH321" s="192"/>
      <c r="GI321" s="192"/>
      <c r="GJ321" s="192"/>
      <c r="GK321" s="192"/>
      <c r="GL321" s="192"/>
      <c r="GM321" s="192"/>
      <c r="GN321" s="192"/>
      <c r="GO321" s="192"/>
      <c r="GP321" s="192"/>
      <c r="GQ321" s="192"/>
      <c r="GR321" s="192"/>
      <c r="GS321" s="192"/>
      <c r="GT321" s="192"/>
      <c r="GU321" s="192"/>
      <c r="GV321" s="192"/>
      <c r="GW321" s="192"/>
      <c r="GX321" s="192"/>
      <c r="GY321" s="192"/>
      <c r="GZ321" s="192"/>
      <c r="HA321" s="192"/>
      <c r="HB321" s="192"/>
      <c r="HC321" s="192"/>
      <c r="HD321" s="192"/>
      <c r="HE321" s="192"/>
      <c r="HF321" s="192"/>
      <c r="HG321" s="192"/>
      <c r="HH321" s="192"/>
      <c r="HI321" s="192"/>
      <c r="HJ321" s="192"/>
      <c r="HK321" s="192"/>
      <c r="HL321" s="192"/>
      <c r="HM321" s="192"/>
      <c r="HN321" s="192"/>
      <c r="HO321" s="192"/>
      <c r="HP321" s="192"/>
      <c r="HQ321" s="192"/>
      <c r="HR321" s="192"/>
      <c r="HS321" s="192"/>
      <c r="HT321" s="192"/>
      <c r="HU321" s="192"/>
      <c r="HV321" s="192"/>
      <c r="HW321" s="192"/>
      <c r="HX321" s="192"/>
      <c r="HY321" s="192"/>
      <c r="HZ321" s="192"/>
      <c r="IA321" s="192"/>
      <c r="IB321" s="192"/>
      <c r="IC321" s="192"/>
      <c r="ID321" s="192"/>
      <c r="IE321" s="192"/>
      <c r="IF321" s="192"/>
      <c r="IG321" s="192"/>
      <c r="IH321" s="192"/>
      <c r="II321" s="192"/>
      <c r="IJ321" s="192"/>
      <c r="IK321" s="192"/>
      <c r="IL321" s="192"/>
      <c r="IM321" s="192"/>
      <c r="IN321" s="192"/>
      <c r="IO321" s="192"/>
      <c r="IP321" s="192"/>
      <c r="IQ321" s="192"/>
      <c r="IR321" s="192"/>
      <c r="IS321" s="192"/>
      <c r="IT321" s="192"/>
      <c r="IU321" s="192"/>
      <c r="IV321" s="192"/>
    </row>
    <row r="322" spans="1:256" ht="15">
      <c r="A322" s="865"/>
      <c r="B322" s="856"/>
      <c r="C322" s="177" t="s">
        <v>2</v>
      </c>
      <c r="D322" s="178">
        <f>D320+D321</f>
        <v>10554201</v>
      </c>
      <c r="E322" s="179">
        <f t="shared" ref="E322:P322" si="138">E320+E321</f>
        <v>10554201</v>
      </c>
      <c r="F322" s="179">
        <f t="shared" si="138"/>
        <v>3223800</v>
      </c>
      <c r="G322" s="179">
        <f t="shared" si="138"/>
        <v>2470753</v>
      </c>
      <c r="H322" s="179">
        <f t="shared" si="138"/>
        <v>753047</v>
      </c>
      <c r="I322" s="179">
        <f t="shared" si="138"/>
        <v>1490000</v>
      </c>
      <c r="J322" s="179">
        <f t="shared" si="138"/>
        <v>1200</v>
      </c>
      <c r="K322" s="179">
        <f t="shared" si="138"/>
        <v>5839201</v>
      </c>
      <c r="L322" s="179">
        <f t="shared" si="138"/>
        <v>0</v>
      </c>
      <c r="M322" s="179">
        <f t="shared" si="138"/>
        <v>0</v>
      </c>
      <c r="N322" s="179">
        <f t="shared" si="138"/>
        <v>0</v>
      </c>
      <c r="O322" s="179">
        <f t="shared" si="138"/>
        <v>0</v>
      </c>
      <c r="P322" s="179">
        <f t="shared" si="138"/>
        <v>0</v>
      </c>
      <c r="Q322" s="191"/>
      <c r="R322" s="191"/>
      <c r="S322" s="191"/>
      <c r="T322" s="191"/>
      <c r="U322" s="191"/>
      <c r="V322" s="192"/>
      <c r="W322" s="192"/>
      <c r="X322" s="192"/>
      <c r="Y322" s="192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  <c r="AK322" s="192"/>
      <c r="AL322" s="192"/>
      <c r="AM322" s="192"/>
      <c r="AN322" s="192"/>
      <c r="AO322" s="192"/>
      <c r="AP322" s="192"/>
      <c r="AQ322" s="192"/>
      <c r="AR322" s="192"/>
      <c r="AS322" s="192"/>
      <c r="AT322" s="192"/>
      <c r="AU322" s="192"/>
      <c r="AV322" s="192"/>
      <c r="AW322" s="192"/>
      <c r="AX322" s="192"/>
      <c r="AY322" s="192"/>
      <c r="AZ322" s="192"/>
      <c r="BA322" s="192"/>
      <c r="BB322" s="192"/>
      <c r="BC322" s="192"/>
      <c r="BD322" s="192"/>
      <c r="BE322" s="192"/>
      <c r="BF322" s="192"/>
      <c r="BG322" s="192"/>
      <c r="BH322" s="192"/>
      <c r="BI322" s="192"/>
      <c r="BJ322" s="192"/>
      <c r="BK322" s="192"/>
      <c r="BL322" s="192"/>
      <c r="BM322" s="192"/>
      <c r="BN322" s="192"/>
      <c r="BO322" s="192"/>
      <c r="BP322" s="192"/>
      <c r="BQ322" s="192"/>
      <c r="BR322" s="192"/>
      <c r="BS322" s="192"/>
      <c r="BT322" s="192"/>
      <c r="BU322" s="192"/>
      <c r="BV322" s="192"/>
      <c r="BW322" s="192"/>
      <c r="BX322" s="192"/>
      <c r="BY322" s="192"/>
      <c r="BZ322" s="192"/>
      <c r="CA322" s="192"/>
      <c r="CB322" s="192"/>
      <c r="CC322" s="192"/>
      <c r="CD322" s="192"/>
      <c r="CE322" s="192"/>
      <c r="CF322" s="192"/>
      <c r="CG322" s="192"/>
      <c r="CH322" s="192"/>
      <c r="CI322" s="192"/>
      <c r="CJ322" s="192"/>
      <c r="CK322" s="192"/>
      <c r="CL322" s="192"/>
      <c r="CM322" s="192"/>
      <c r="CN322" s="192"/>
      <c r="CO322" s="192"/>
      <c r="CP322" s="192"/>
      <c r="CQ322" s="192"/>
      <c r="CR322" s="192"/>
      <c r="CS322" s="192"/>
      <c r="CT322" s="192"/>
      <c r="CU322" s="192"/>
      <c r="CV322" s="192"/>
      <c r="CW322" s="192"/>
      <c r="CX322" s="192"/>
      <c r="CY322" s="192"/>
      <c r="CZ322" s="192"/>
      <c r="DA322" s="192"/>
      <c r="DB322" s="192"/>
      <c r="DC322" s="192"/>
      <c r="DD322" s="192"/>
      <c r="DE322" s="192"/>
      <c r="DF322" s="192"/>
      <c r="DG322" s="192"/>
      <c r="DH322" s="192"/>
      <c r="DI322" s="192"/>
      <c r="DJ322" s="192"/>
      <c r="DK322" s="192"/>
      <c r="DL322" s="192"/>
      <c r="DM322" s="192"/>
      <c r="DN322" s="192"/>
      <c r="DO322" s="192"/>
      <c r="DP322" s="192"/>
      <c r="DQ322" s="192"/>
      <c r="DR322" s="192"/>
      <c r="DS322" s="192"/>
      <c r="DT322" s="192"/>
      <c r="DU322" s="192"/>
      <c r="DV322" s="192"/>
      <c r="DW322" s="192"/>
      <c r="DX322" s="192"/>
      <c r="DY322" s="192"/>
      <c r="DZ322" s="192"/>
      <c r="EA322" s="192"/>
      <c r="EB322" s="192"/>
      <c r="EC322" s="192"/>
      <c r="ED322" s="192"/>
      <c r="EE322" s="192"/>
      <c r="EF322" s="192"/>
      <c r="EG322" s="192"/>
      <c r="EH322" s="192"/>
      <c r="EI322" s="192"/>
      <c r="EJ322" s="192"/>
      <c r="EK322" s="192"/>
      <c r="EL322" s="192"/>
      <c r="EM322" s="192"/>
      <c r="EN322" s="192"/>
      <c r="EO322" s="192"/>
      <c r="EP322" s="192"/>
      <c r="EQ322" s="192"/>
      <c r="ER322" s="192"/>
      <c r="ES322" s="192"/>
      <c r="ET322" s="192"/>
      <c r="EU322" s="192"/>
      <c r="EV322" s="192"/>
      <c r="EW322" s="192"/>
      <c r="EX322" s="192"/>
      <c r="EY322" s="192"/>
      <c r="EZ322" s="192"/>
      <c r="FA322" s="192"/>
      <c r="FB322" s="192"/>
      <c r="FC322" s="192"/>
      <c r="FD322" s="192"/>
      <c r="FE322" s="192"/>
      <c r="FF322" s="192"/>
      <c r="FG322" s="192"/>
      <c r="FH322" s="192"/>
      <c r="FI322" s="192"/>
      <c r="FJ322" s="192"/>
      <c r="FK322" s="192"/>
      <c r="FL322" s="192"/>
      <c r="FM322" s="192"/>
      <c r="FN322" s="192"/>
      <c r="FO322" s="192"/>
      <c r="FP322" s="192"/>
      <c r="FQ322" s="192"/>
      <c r="FR322" s="192"/>
      <c r="FS322" s="192"/>
      <c r="FT322" s="192"/>
      <c r="FU322" s="192"/>
      <c r="FV322" s="192"/>
      <c r="FW322" s="192"/>
      <c r="FX322" s="192"/>
      <c r="FY322" s="192"/>
      <c r="FZ322" s="192"/>
      <c r="GA322" s="192"/>
      <c r="GB322" s="192"/>
      <c r="GC322" s="192"/>
      <c r="GD322" s="192"/>
      <c r="GE322" s="192"/>
      <c r="GF322" s="192"/>
      <c r="GG322" s="192"/>
      <c r="GH322" s="192"/>
      <c r="GI322" s="192"/>
      <c r="GJ322" s="192"/>
      <c r="GK322" s="192"/>
      <c r="GL322" s="192"/>
      <c r="GM322" s="192"/>
      <c r="GN322" s="192"/>
      <c r="GO322" s="192"/>
      <c r="GP322" s="192"/>
      <c r="GQ322" s="192"/>
      <c r="GR322" s="192"/>
      <c r="GS322" s="192"/>
      <c r="GT322" s="192"/>
      <c r="GU322" s="192"/>
      <c r="GV322" s="192"/>
      <c r="GW322" s="192"/>
      <c r="GX322" s="192"/>
      <c r="GY322" s="192"/>
      <c r="GZ322" s="192"/>
      <c r="HA322" s="192"/>
      <c r="HB322" s="192"/>
      <c r="HC322" s="192"/>
      <c r="HD322" s="192"/>
      <c r="HE322" s="192"/>
      <c r="HF322" s="192"/>
      <c r="HG322" s="192"/>
      <c r="HH322" s="192"/>
      <c r="HI322" s="192"/>
      <c r="HJ322" s="192"/>
      <c r="HK322" s="192"/>
      <c r="HL322" s="192"/>
      <c r="HM322" s="192"/>
      <c r="HN322" s="192"/>
      <c r="HO322" s="192"/>
      <c r="HP322" s="192"/>
      <c r="HQ322" s="192"/>
      <c r="HR322" s="192"/>
      <c r="HS322" s="192"/>
      <c r="HT322" s="192"/>
      <c r="HU322" s="192"/>
      <c r="HV322" s="192"/>
      <c r="HW322" s="192"/>
      <c r="HX322" s="192"/>
      <c r="HY322" s="192"/>
      <c r="HZ322" s="192"/>
      <c r="IA322" s="192"/>
      <c r="IB322" s="192"/>
      <c r="IC322" s="192"/>
      <c r="ID322" s="192"/>
      <c r="IE322" s="192"/>
      <c r="IF322" s="192"/>
      <c r="IG322" s="192"/>
      <c r="IH322" s="192"/>
      <c r="II322" s="192"/>
      <c r="IJ322" s="192"/>
      <c r="IK322" s="192"/>
      <c r="IL322" s="192"/>
      <c r="IM322" s="192"/>
      <c r="IN322" s="192"/>
      <c r="IO322" s="192"/>
      <c r="IP322" s="192"/>
      <c r="IQ322" s="192"/>
      <c r="IR322" s="192"/>
      <c r="IS322" s="192"/>
      <c r="IT322" s="192"/>
      <c r="IU322" s="192"/>
      <c r="IV322" s="192"/>
    </row>
    <row r="323" spans="1:256" hidden="1">
      <c r="A323" s="866">
        <v>85509</v>
      </c>
      <c r="B323" s="842" t="s">
        <v>265</v>
      </c>
      <c r="C323" s="182" t="s">
        <v>0</v>
      </c>
      <c r="D323" s="183">
        <f>E323+M323</f>
        <v>3489000</v>
      </c>
      <c r="E323" s="184">
        <f>F323+I323+J323+K323+L323</f>
        <v>3489000</v>
      </c>
      <c r="F323" s="184">
        <f>G323+H323</f>
        <v>3057800</v>
      </c>
      <c r="G323" s="184">
        <v>2468753</v>
      </c>
      <c r="H323" s="184">
        <v>589047</v>
      </c>
      <c r="I323" s="184">
        <v>430000</v>
      </c>
      <c r="J323" s="184">
        <v>1200</v>
      </c>
      <c r="K323" s="184">
        <v>0</v>
      </c>
      <c r="L323" s="184">
        <v>0</v>
      </c>
      <c r="M323" s="184">
        <f>N323+P323</f>
        <v>0</v>
      </c>
      <c r="N323" s="184">
        <v>0</v>
      </c>
      <c r="O323" s="184">
        <v>0</v>
      </c>
      <c r="P323" s="184">
        <v>0</v>
      </c>
      <c r="Q323" s="185"/>
      <c r="R323" s="185"/>
      <c r="S323" s="185"/>
      <c r="T323" s="185"/>
      <c r="U323" s="185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  <c r="BS323" s="186"/>
      <c r="BT323" s="186"/>
      <c r="BU323" s="186"/>
      <c r="BV323" s="186"/>
      <c r="BW323" s="186"/>
      <c r="BX323" s="186"/>
      <c r="BY323" s="186"/>
      <c r="BZ323" s="186"/>
      <c r="CA323" s="186"/>
      <c r="CB323" s="186"/>
      <c r="CC323" s="186"/>
      <c r="CD323" s="186"/>
      <c r="CE323" s="186"/>
      <c r="CF323" s="186"/>
      <c r="CG323" s="186"/>
      <c r="CH323" s="186"/>
      <c r="CI323" s="186"/>
      <c r="CJ323" s="186"/>
      <c r="CK323" s="186"/>
      <c r="CL323" s="186"/>
      <c r="CM323" s="186"/>
      <c r="CN323" s="186"/>
      <c r="CO323" s="186"/>
      <c r="CP323" s="186"/>
      <c r="CQ323" s="186"/>
      <c r="CR323" s="186"/>
      <c r="CS323" s="186"/>
      <c r="CT323" s="186"/>
      <c r="CU323" s="186"/>
      <c r="CV323" s="186"/>
      <c r="CW323" s="186"/>
      <c r="CX323" s="186"/>
      <c r="CY323" s="186"/>
      <c r="CZ323" s="186"/>
      <c r="DA323" s="186"/>
      <c r="DB323" s="186"/>
      <c r="DC323" s="186"/>
      <c r="DD323" s="186"/>
      <c r="DE323" s="186"/>
      <c r="DF323" s="186"/>
      <c r="DG323" s="186"/>
      <c r="DH323" s="186"/>
      <c r="DI323" s="186"/>
      <c r="DJ323" s="186"/>
      <c r="DK323" s="186"/>
      <c r="DL323" s="186"/>
      <c r="DM323" s="186"/>
      <c r="DN323" s="186"/>
      <c r="DO323" s="186"/>
      <c r="DP323" s="186"/>
      <c r="DQ323" s="186"/>
      <c r="DR323" s="186"/>
      <c r="DS323" s="186"/>
      <c r="DT323" s="186"/>
      <c r="DU323" s="186"/>
      <c r="DV323" s="186"/>
      <c r="DW323" s="186"/>
      <c r="DX323" s="186"/>
      <c r="DY323" s="186"/>
      <c r="DZ323" s="186"/>
      <c r="EA323" s="186"/>
      <c r="EB323" s="186"/>
      <c r="EC323" s="186"/>
      <c r="ED323" s="186"/>
      <c r="EE323" s="186"/>
      <c r="EF323" s="186"/>
      <c r="EG323" s="186"/>
      <c r="EH323" s="186"/>
      <c r="EI323" s="186"/>
      <c r="EJ323" s="186"/>
      <c r="EK323" s="186"/>
      <c r="EL323" s="186"/>
      <c r="EM323" s="186"/>
      <c r="EN323" s="186"/>
      <c r="EO323" s="186"/>
      <c r="EP323" s="186"/>
      <c r="EQ323" s="186"/>
      <c r="ER323" s="186"/>
      <c r="ES323" s="186"/>
      <c r="ET323" s="186"/>
      <c r="EU323" s="186"/>
      <c r="EV323" s="186"/>
      <c r="EW323" s="186"/>
      <c r="EX323" s="186"/>
      <c r="EY323" s="186"/>
      <c r="EZ323" s="186"/>
      <c r="FA323" s="186"/>
      <c r="FB323" s="186"/>
      <c r="FC323" s="186"/>
      <c r="FD323" s="186"/>
      <c r="FE323" s="186"/>
      <c r="FF323" s="186"/>
      <c r="FG323" s="186"/>
      <c r="FH323" s="186"/>
      <c r="FI323" s="186"/>
      <c r="FJ323" s="186"/>
      <c r="FK323" s="186"/>
      <c r="FL323" s="186"/>
      <c r="FM323" s="186"/>
      <c r="FN323" s="186"/>
      <c r="FO323" s="186"/>
      <c r="FP323" s="186"/>
      <c r="FQ323" s="186"/>
      <c r="FR323" s="186"/>
      <c r="FS323" s="186"/>
      <c r="FT323" s="186"/>
      <c r="FU323" s="186"/>
      <c r="FV323" s="186"/>
      <c r="FW323" s="186"/>
      <c r="FX323" s="186"/>
      <c r="FY323" s="186"/>
      <c r="FZ323" s="186"/>
      <c r="GA323" s="186"/>
      <c r="GB323" s="186"/>
      <c r="GC323" s="186"/>
      <c r="GD323" s="186"/>
      <c r="GE323" s="186"/>
      <c r="GF323" s="186"/>
      <c r="GG323" s="186"/>
      <c r="GH323" s="186"/>
      <c r="GI323" s="186"/>
      <c r="GJ323" s="186"/>
      <c r="GK323" s="186"/>
      <c r="GL323" s="186"/>
      <c r="GM323" s="186"/>
      <c r="GN323" s="186"/>
      <c r="GO323" s="186"/>
      <c r="GP323" s="186"/>
      <c r="GQ323" s="186"/>
      <c r="GR323" s="186"/>
      <c r="GS323" s="186"/>
      <c r="GT323" s="186"/>
      <c r="GU323" s="186"/>
      <c r="GV323" s="186"/>
      <c r="GW323" s="186"/>
      <c r="GX323" s="186"/>
      <c r="GY323" s="186"/>
      <c r="GZ323" s="186"/>
      <c r="HA323" s="186"/>
      <c r="HB323" s="186"/>
      <c r="HC323" s="186"/>
      <c r="HD323" s="186"/>
      <c r="HE323" s="186"/>
      <c r="HF323" s="186"/>
      <c r="HG323" s="186"/>
      <c r="HH323" s="186"/>
      <c r="HI323" s="186"/>
      <c r="HJ323" s="186"/>
      <c r="HK323" s="186"/>
      <c r="HL323" s="186"/>
      <c r="HM323" s="186"/>
      <c r="HN323" s="186"/>
      <c r="HO323" s="186"/>
      <c r="HP323" s="186"/>
      <c r="HQ323" s="186"/>
      <c r="HR323" s="186"/>
      <c r="HS323" s="186"/>
      <c r="HT323" s="186"/>
      <c r="HU323" s="186"/>
      <c r="HV323" s="186"/>
      <c r="HW323" s="186"/>
      <c r="HX323" s="186"/>
      <c r="HY323" s="186"/>
      <c r="HZ323" s="186"/>
      <c r="IA323" s="186"/>
      <c r="IB323" s="186"/>
      <c r="IC323" s="186"/>
      <c r="ID323" s="186"/>
      <c r="IE323" s="186"/>
      <c r="IF323" s="186"/>
      <c r="IG323" s="186"/>
      <c r="IH323" s="186"/>
      <c r="II323" s="186"/>
      <c r="IJ323" s="186"/>
      <c r="IK323" s="186"/>
      <c r="IL323" s="186"/>
      <c r="IM323" s="186"/>
      <c r="IN323" s="186"/>
      <c r="IO323" s="186"/>
      <c r="IP323" s="186"/>
      <c r="IQ323" s="186"/>
      <c r="IR323" s="186"/>
      <c r="IS323" s="186"/>
      <c r="IT323" s="186"/>
      <c r="IU323" s="186"/>
      <c r="IV323" s="186"/>
    </row>
    <row r="324" spans="1:256" hidden="1">
      <c r="A324" s="867"/>
      <c r="B324" s="843"/>
      <c r="C324" s="182" t="s">
        <v>1</v>
      </c>
      <c r="D324" s="183">
        <f>E324+M324</f>
        <v>0</v>
      </c>
      <c r="E324" s="184">
        <f>F324+I324+J324+K324+L324</f>
        <v>0</v>
      </c>
      <c r="F324" s="184">
        <f>G324+H324</f>
        <v>0</v>
      </c>
      <c r="G324" s="184"/>
      <c r="H324" s="184"/>
      <c r="I324" s="184"/>
      <c r="J324" s="184"/>
      <c r="K324" s="184"/>
      <c r="L324" s="184"/>
      <c r="M324" s="184">
        <f>N324+P324</f>
        <v>0</v>
      </c>
      <c r="N324" s="184"/>
      <c r="O324" s="184"/>
      <c r="P324" s="184"/>
      <c r="Q324" s="185"/>
      <c r="R324" s="185"/>
      <c r="S324" s="185"/>
      <c r="T324" s="185"/>
      <c r="U324" s="185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6"/>
      <c r="BJ324" s="186"/>
      <c r="BK324" s="186"/>
      <c r="BL324" s="186"/>
      <c r="BM324" s="186"/>
      <c r="BN324" s="186"/>
      <c r="BO324" s="186"/>
      <c r="BP324" s="186"/>
      <c r="BQ324" s="186"/>
      <c r="BR324" s="186"/>
      <c r="BS324" s="186"/>
      <c r="BT324" s="186"/>
      <c r="BU324" s="186"/>
      <c r="BV324" s="186"/>
      <c r="BW324" s="186"/>
      <c r="BX324" s="186"/>
      <c r="BY324" s="186"/>
      <c r="BZ324" s="186"/>
      <c r="CA324" s="186"/>
      <c r="CB324" s="186"/>
      <c r="CC324" s="186"/>
      <c r="CD324" s="186"/>
      <c r="CE324" s="186"/>
      <c r="CF324" s="186"/>
      <c r="CG324" s="186"/>
      <c r="CH324" s="186"/>
      <c r="CI324" s="186"/>
      <c r="CJ324" s="186"/>
      <c r="CK324" s="186"/>
      <c r="CL324" s="186"/>
      <c r="CM324" s="186"/>
      <c r="CN324" s="186"/>
      <c r="CO324" s="186"/>
      <c r="CP324" s="186"/>
      <c r="CQ324" s="186"/>
      <c r="CR324" s="186"/>
      <c r="CS324" s="186"/>
      <c r="CT324" s="186"/>
      <c r="CU324" s="186"/>
      <c r="CV324" s="186"/>
      <c r="CW324" s="186"/>
      <c r="CX324" s="186"/>
      <c r="CY324" s="186"/>
      <c r="CZ324" s="186"/>
      <c r="DA324" s="186"/>
      <c r="DB324" s="186"/>
      <c r="DC324" s="186"/>
      <c r="DD324" s="186"/>
      <c r="DE324" s="186"/>
      <c r="DF324" s="186"/>
      <c r="DG324" s="186"/>
      <c r="DH324" s="186"/>
      <c r="DI324" s="186"/>
      <c r="DJ324" s="186"/>
      <c r="DK324" s="186"/>
      <c r="DL324" s="186"/>
      <c r="DM324" s="186"/>
      <c r="DN324" s="186"/>
      <c r="DO324" s="186"/>
      <c r="DP324" s="186"/>
      <c r="DQ324" s="186"/>
      <c r="DR324" s="186"/>
      <c r="DS324" s="186"/>
      <c r="DT324" s="186"/>
      <c r="DU324" s="186"/>
      <c r="DV324" s="186"/>
      <c r="DW324" s="186"/>
      <c r="DX324" s="186"/>
      <c r="DY324" s="186"/>
      <c r="DZ324" s="186"/>
      <c r="EA324" s="186"/>
      <c r="EB324" s="186"/>
      <c r="EC324" s="186"/>
      <c r="ED324" s="186"/>
      <c r="EE324" s="186"/>
      <c r="EF324" s="186"/>
      <c r="EG324" s="186"/>
      <c r="EH324" s="186"/>
      <c r="EI324" s="186"/>
      <c r="EJ324" s="186"/>
      <c r="EK324" s="186"/>
      <c r="EL324" s="186"/>
      <c r="EM324" s="186"/>
      <c r="EN324" s="186"/>
      <c r="EO324" s="186"/>
      <c r="EP324" s="186"/>
      <c r="EQ324" s="186"/>
      <c r="ER324" s="186"/>
      <c r="ES324" s="186"/>
      <c r="ET324" s="186"/>
      <c r="EU324" s="186"/>
      <c r="EV324" s="186"/>
      <c r="EW324" s="186"/>
      <c r="EX324" s="186"/>
      <c r="EY324" s="186"/>
      <c r="EZ324" s="186"/>
      <c r="FA324" s="186"/>
      <c r="FB324" s="186"/>
      <c r="FC324" s="186"/>
      <c r="FD324" s="186"/>
      <c r="FE324" s="186"/>
      <c r="FF324" s="186"/>
      <c r="FG324" s="186"/>
      <c r="FH324" s="186"/>
      <c r="FI324" s="186"/>
      <c r="FJ324" s="186"/>
      <c r="FK324" s="186"/>
      <c r="FL324" s="186"/>
      <c r="FM324" s="186"/>
      <c r="FN324" s="186"/>
      <c r="FO324" s="186"/>
      <c r="FP324" s="186"/>
      <c r="FQ324" s="186"/>
      <c r="FR324" s="186"/>
      <c r="FS324" s="186"/>
      <c r="FT324" s="186"/>
      <c r="FU324" s="186"/>
      <c r="FV324" s="186"/>
      <c r="FW324" s="186"/>
      <c r="FX324" s="186"/>
      <c r="FY324" s="186"/>
      <c r="FZ324" s="186"/>
      <c r="GA324" s="186"/>
      <c r="GB324" s="186"/>
      <c r="GC324" s="186"/>
      <c r="GD324" s="186"/>
      <c r="GE324" s="186"/>
      <c r="GF324" s="186"/>
      <c r="GG324" s="186"/>
      <c r="GH324" s="186"/>
      <c r="GI324" s="186"/>
      <c r="GJ324" s="186"/>
      <c r="GK324" s="186"/>
      <c r="GL324" s="186"/>
      <c r="GM324" s="186"/>
      <c r="GN324" s="186"/>
      <c r="GO324" s="186"/>
      <c r="GP324" s="186"/>
      <c r="GQ324" s="186"/>
      <c r="GR324" s="186"/>
      <c r="GS324" s="186"/>
      <c r="GT324" s="186"/>
      <c r="GU324" s="186"/>
      <c r="GV324" s="186"/>
      <c r="GW324" s="186"/>
      <c r="GX324" s="186"/>
      <c r="GY324" s="186"/>
      <c r="GZ324" s="186"/>
      <c r="HA324" s="186"/>
      <c r="HB324" s="186"/>
      <c r="HC324" s="186"/>
      <c r="HD324" s="186"/>
      <c r="HE324" s="186"/>
      <c r="HF324" s="186"/>
      <c r="HG324" s="186"/>
      <c r="HH324" s="186"/>
      <c r="HI324" s="186"/>
      <c r="HJ324" s="186"/>
      <c r="HK324" s="186"/>
      <c r="HL324" s="186"/>
      <c r="HM324" s="186"/>
      <c r="HN324" s="186"/>
      <c r="HO324" s="186"/>
      <c r="HP324" s="186"/>
      <c r="HQ324" s="186"/>
      <c r="HR324" s="186"/>
      <c r="HS324" s="186"/>
      <c r="HT324" s="186"/>
      <c r="HU324" s="186"/>
      <c r="HV324" s="186"/>
      <c r="HW324" s="186"/>
      <c r="HX324" s="186"/>
      <c r="HY324" s="186"/>
      <c r="HZ324" s="186"/>
      <c r="IA324" s="186"/>
      <c r="IB324" s="186"/>
      <c r="IC324" s="186"/>
      <c r="ID324" s="186"/>
      <c r="IE324" s="186"/>
      <c r="IF324" s="186"/>
      <c r="IG324" s="186"/>
      <c r="IH324" s="186"/>
      <c r="II324" s="186"/>
      <c r="IJ324" s="186"/>
      <c r="IK324" s="186"/>
      <c r="IL324" s="186"/>
      <c r="IM324" s="186"/>
      <c r="IN324" s="186"/>
      <c r="IO324" s="186"/>
      <c r="IP324" s="186"/>
      <c r="IQ324" s="186"/>
      <c r="IR324" s="186"/>
      <c r="IS324" s="186"/>
      <c r="IT324" s="186"/>
      <c r="IU324" s="186"/>
      <c r="IV324" s="186"/>
    </row>
    <row r="325" spans="1:256" hidden="1">
      <c r="A325" s="868"/>
      <c r="B325" s="844"/>
      <c r="C325" s="182" t="s">
        <v>2</v>
      </c>
      <c r="D325" s="183">
        <f>D323+D324</f>
        <v>3489000</v>
      </c>
      <c r="E325" s="184">
        <f t="shared" ref="E325:P325" si="139">E323+E324</f>
        <v>3489000</v>
      </c>
      <c r="F325" s="184">
        <f t="shared" si="139"/>
        <v>3057800</v>
      </c>
      <c r="G325" s="184">
        <f t="shared" si="139"/>
        <v>2468753</v>
      </c>
      <c r="H325" s="184">
        <f t="shared" si="139"/>
        <v>589047</v>
      </c>
      <c r="I325" s="184">
        <f t="shared" si="139"/>
        <v>430000</v>
      </c>
      <c r="J325" s="184">
        <f t="shared" si="139"/>
        <v>1200</v>
      </c>
      <c r="K325" s="184">
        <f t="shared" si="139"/>
        <v>0</v>
      </c>
      <c r="L325" s="184">
        <f t="shared" si="139"/>
        <v>0</v>
      </c>
      <c r="M325" s="184">
        <f t="shared" si="139"/>
        <v>0</v>
      </c>
      <c r="N325" s="184">
        <f t="shared" si="139"/>
        <v>0</v>
      </c>
      <c r="O325" s="184">
        <f t="shared" si="139"/>
        <v>0</v>
      </c>
      <c r="P325" s="184">
        <f t="shared" si="139"/>
        <v>0</v>
      </c>
      <c r="Q325" s="185"/>
      <c r="R325" s="185"/>
      <c r="S325" s="185"/>
      <c r="T325" s="185"/>
      <c r="U325" s="185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  <c r="BH325" s="186"/>
      <c r="BI325" s="186"/>
      <c r="BJ325" s="186"/>
      <c r="BK325" s="186"/>
      <c r="BL325" s="186"/>
      <c r="BM325" s="186"/>
      <c r="BN325" s="186"/>
      <c r="BO325" s="186"/>
      <c r="BP325" s="186"/>
      <c r="BQ325" s="186"/>
      <c r="BR325" s="186"/>
      <c r="BS325" s="186"/>
      <c r="BT325" s="186"/>
      <c r="BU325" s="186"/>
      <c r="BV325" s="186"/>
      <c r="BW325" s="186"/>
      <c r="BX325" s="186"/>
      <c r="BY325" s="186"/>
      <c r="BZ325" s="186"/>
      <c r="CA325" s="186"/>
      <c r="CB325" s="186"/>
      <c r="CC325" s="186"/>
      <c r="CD325" s="186"/>
      <c r="CE325" s="186"/>
      <c r="CF325" s="186"/>
      <c r="CG325" s="186"/>
      <c r="CH325" s="186"/>
      <c r="CI325" s="186"/>
      <c r="CJ325" s="186"/>
      <c r="CK325" s="186"/>
      <c r="CL325" s="186"/>
      <c r="CM325" s="186"/>
      <c r="CN325" s="186"/>
      <c r="CO325" s="186"/>
      <c r="CP325" s="186"/>
      <c r="CQ325" s="186"/>
      <c r="CR325" s="186"/>
      <c r="CS325" s="186"/>
      <c r="CT325" s="186"/>
      <c r="CU325" s="186"/>
      <c r="CV325" s="186"/>
      <c r="CW325" s="186"/>
      <c r="CX325" s="186"/>
      <c r="CY325" s="186"/>
      <c r="CZ325" s="186"/>
      <c r="DA325" s="186"/>
      <c r="DB325" s="186"/>
      <c r="DC325" s="186"/>
      <c r="DD325" s="186"/>
      <c r="DE325" s="186"/>
      <c r="DF325" s="186"/>
      <c r="DG325" s="186"/>
      <c r="DH325" s="186"/>
      <c r="DI325" s="186"/>
      <c r="DJ325" s="186"/>
      <c r="DK325" s="186"/>
      <c r="DL325" s="186"/>
      <c r="DM325" s="186"/>
      <c r="DN325" s="186"/>
      <c r="DO325" s="186"/>
      <c r="DP325" s="186"/>
      <c r="DQ325" s="186"/>
      <c r="DR325" s="186"/>
      <c r="DS325" s="186"/>
      <c r="DT325" s="186"/>
      <c r="DU325" s="186"/>
      <c r="DV325" s="186"/>
      <c r="DW325" s="186"/>
      <c r="DX325" s="186"/>
      <c r="DY325" s="186"/>
      <c r="DZ325" s="186"/>
      <c r="EA325" s="186"/>
      <c r="EB325" s="186"/>
      <c r="EC325" s="186"/>
      <c r="ED325" s="186"/>
      <c r="EE325" s="186"/>
      <c r="EF325" s="186"/>
      <c r="EG325" s="186"/>
      <c r="EH325" s="186"/>
      <c r="EI325" s="186"/>
      <c r="EJ325" s="186"/>
      <c r="EK325" s="186"/>
      <c r="EL325" s="186"/>
      <c r="EM325" s="186"/>
      <c r="EN325" s="186"/>
      <c r="EO325" s="186"/>
      <c r="EP325" s="186"/>
      <c r="EQ325" s="186"/>
      <c r="ER325" s="186"/>
      <c r="ES325" s="186"/>
      <c r="ET325" s="186"/>
      <c r="EU325" s="186"/>
      <c r="EV325" s="186"/>
      <c r="EW325" s="186"/>
      <c r="EX325" s="186"/>
      <c r="EY325" s="186"/>
      <c r="EZ325" s="186"/>
      <c r="FA325" s="186"/>
      <c r="FB325" s="186"/>
      <c r="FC325" s="186"/>
      <c r="FD325" s="186"/>
      <c r="FE325" s="186"/>
      <c r="FF325" s="186"/>
      <c r="FG325" s="186"/>
      <c r="FH325" s="186"/>
      <c r="FI325" s="186"/>
      <c r="FJ325" s="186"/>
      <c r="FK325" s="186"/>
      <c r="FL325" s="186"/>
      <c r="FM325" s="186"/>
      <c r="FN325" s="186"/>
      <c r="FO325" s="186"/>
      <c r="FP325" s="186"/>
      <c r="FQ325" s="186"/>
      <c r="FR325" s="186"/>
      <c r="FS325" s="186"/>
      <c r="FT325" s="186"/>
      <c r="FU325" s="186"/>
      <c r="FV325" s="186"/>
      <c r="FW325" s="186"/>
      <c r="FX325" s="186"/>
      <c r="FY325" s="186"/>
      <c r="FZ325" s="186"/>
      <c r="GA325" s="186"/>
      <c r="GB325" s="186"/>
      <c r="GC325" s="186"/>
      <c r="GD325" s="186"/>
      <c r="GE325" s="186"/>
      <c r="GF325" s="186"/>
      <c r="GG325" s="186"/>
      <c r="GH325" s="186"/>
      <c r="GI325" s="186"/>
      <c r="GJ325" s="186"/>
      <c r="GK325" s="186"/>
      <c r="GL325" s="186"/>
      <c r="GM325" s="186"/>
      <c r="GN325" s="186"/>
      <c r="GO325" s="186"/>
      <c r="GP325" s="186"/>
      <c r="GQ325" s="186"/>
      <c r="GR325" s="186"/>
      <c r="GS325" s="186"/>
      <c r="GT325" s="186"/>
      <c r="GU325" s="186"/>
      <c r="GV325" s="186"/>
      <c r="GW325" s="186"/>
      <c r="GX325" s="186"/>
      <c r="GY325" s="186"/>
      <c r="GZ325" s="186"/>
      <c r="HA325" s="186"/>
      <c r="HB325" s="186"/>
      <c r="HC325" s="186"/>
      <c r="HD325" s="186"/>
      <c r="HE325" s="186"/>
      <c r="HF325" s="186"/>
      <c r="HG325" s="186"/>
      <c r="HH325" s="186"/>
      <c r="HI325" s="186"/>
      <c r="HJ325" s="186"/>
      <c r="HK325" s="186"/>
      <c r="HL325" s="186"/>
      <c r="HM325" s="186"/>
      <c r="HN325" s="186"/>
      <c r="HO325" s="186"/>
      <c r="HP325" s="186"/>
      <c r="HQ325" s="186"/>
      <c r="HR325" s="186"/>
      <c r="HS325" s="186"/>
      <c r="HT325" s="186"/>
      <c r="HU325" s="186"/>
      <c r="HV325" s="186"/>
      <c r="HW325" s="186"/>
      <c r="HX325" s="186"/>
      <c r="HY325" s="186"/>
      <c r="HZ325" s="186"/>
      <c r="IA325" s="186"/>
      <c r="IB325" s="186"/>
      <c r="IC325" s="186"/>
      <c r="ID325" s="186"/>
      <c r="IE325" s="186"/>
      <c r="IF325" s="186"/>
      <c r="IG325" s="186"/>
      <c r="IH325" s="186"/>
      <c r="II325" s="186"/>
      <c r="IJ325" s="186"/>
      <c r="IK325" s="186"/>
      <c r="IL325" s="186"/>
      <c r="IM325" s="186"/>
      <c r="IN325" s="186"/>
      <c r="IO325" s="186"/>
      <c r="IP325" s="186"/>
      <c r="IQ325" s="186"/>
      <c r="IR325" s="186"/>
      <c r="IS325" s="186"/>
      <c r="IT325" s="186"/>
      <c r="IU325" s="186"/>
      <c r="IV325" s="186"/>
    </row>
    <row r="326" spans="1:256">
      <c r="A326" s="866">
        <v>85595</v>
      </c>
      <c r="B326" s="842" t="s">
        <v>95</v>
      </c>
      <c r="C326" s="182" t="s">
        <v>0</v>
      </c>
      <c r="D326" s="183">
        <f>E326+M326</f>
        <v>7015201</v>
      </c>
      <c r="E326" s="184">
        <f>F326+I326+J326+K326+L326</f>
        <v>7015201</v>
      </c>
      <c r="F326" s="184">
        <f>G326+H326</f>
        <v>166000</v>
      </c>
      <c r="G326" s="184">
        <v>2000</v>
      </c>
      <c r="H326" s="184">
        <v>164000</v>
      </c>
      <c r="I326" s="184">
        <v>1010000</v>
      </c>
      <c r="J326" s="184">
        <v>0</v>
      </c>
      <c r="K326" s="184">
        <f>5514801+324400</f>
        <v>5839201</v>
      </c>
      <c r="L326" s="184">
        <v>0</v>
      </c>
      <c r="M326" s="184">
        <f>N326+P326</f>
        <v>0</v>
      </c>
      <c r="N326" s="184">
        <v>0</v>
      </c>
      <c r="O326" s="184">
        <v>0</v>
      </c>
      <c r="P326" s="184">
        <v>0</v>
      </c>
      <c r="Q326" s="185"/>
      <c r="R326" s="185"/>
      <c r="S326" s="185"/>
      <c r="T326" s="185"/>
      <c r="U326" s="185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  <c r="BF326" s="186"/>
      <c r="BG326" s="186"/>
      <c r="BH326" s="186"/>
      <c r="BI326" s="186"/>
      <c r="BJ326" s="186"/>
      <c r="BK326" s="186"/>
      <c r="BL326" s="186"/>
      <c r="BM326" s="186"/>
      <c r="BN326" s="186"/>
      <c r="BO326" s="186"/>
      <c r="BP326" s="186"/>
      <c r="BQ326" s="186"/>
      <c r="BR326" s="186"/>
      <c r="BS326" s="186"/>
      <c r="BT326" s="186"/>
      <c r="BU326" s="186"/>
      <c r="BV326" s="186"/>
      <c r="BW326" s="186"/>
      <c r="BX326" s="186"/>
      <c r="BY326" s="186"/>
      <c r="BZ326" s="186"/>
      <c r="CA326" s="186"/>
      <c r="CB326" s="186"/>
      <c r="CC326" s="186"/>
      <c r="CD326" s="186"/>
      <c r="CE326" s="186"/>
      <c r="CF326" s="186"/>
      <c r="CG326" s="186"/>
      <c r="CH326" s="186"/>
      <c r="CI326" s="186"/>
      <c r="CJ326" s="186"/>
      <c r="CK326" s="186"/>
      <c r="CL326" s="186"/>
      <c r="CM326" s="186"/>
      <c r="CN326" s="186"/>
      <c r="CO326" s="186"/>
      <c r="CP326" s="186"/>
      <c r="CQ326" s="186"/>
      <c r="CR326" s="186"/>
      <c r="CS326" s="186"/>
      <c r="CT326" s="186"/>
      <c r="CU326" s="186"/>
      <c r="CV326" s="186"/>
      <c r="CW326" s="186"/>
      <c r="CX326" s="186"/>
      <c r="CY326" s="186"/>
      <c r="CZ326" s="186"/>
      <c r="DA326" s="186"/>
      <c r="DB326" s="186"/>
      <c r="DC326" s="186"/>
      <c r="DD326" s="186"/>
      <c r="DE326" s="186"/>
      <c r="DF326" s="186"/>
      <c r="DG326" s="186"/>
      <c r="DH326" s="186"/>
      <c r="DI326" s="186"/>
      <c r="DJ326" s="186"/>
      <c r="DK326" s="186"/>
      <c r="DL326" s="186"/>
      <c r="DM326" s="186"/>
      <c r="DN326" s="186"/>
      <c r="DO326" s="186"/>
      <c r="DP326" s="186"/>
      <c r="DQ326" s="186"/>
      <c r="DR326" s="186"/>
      <c r="DS326" s="186"/>
      <c r="DT326" s="186"/>
      <c r="DU326" s="186"/>
      <c r="DV326" s="186"/>
      <c r="DW326" s="186"/>
      <c r="DX326" s="186"/>
      <c r="DY326" s="186"/>
      <c r="DZ326" s="186"/>
      <c r="EA326" s="186"/>
      <c r="EB326" s="186"/>
      <c r="EC326" s="186"/>
      <c r="ED326" s="186"/>
      <c r="EE326" s="186"/>
      <c r="EF326" s="186"/>
      <c r="EG326" s="186"/>
      <c r="EH326" s="186"/>
      <c r="EI326" s="186"/>
      <c r="EJ326" s="186"/>
      <c r="EK326" s="186"/>
      <c r="EL326" s="186"/>
      <c r="EM326" s="186"/>
      <c r="EN326" s="186"/>
      <c r="EO326" s="186"/>
      <c r="EP326" s="186"/>
      <c r="EQ326" s="186"/>
      <c r="ER326" s="186"/>
      <c r="ES326" s="186"/>
      <c r="ET326" s="186"/>
      <c r="EU326" s="186"/>
      <c r="EV326" s="186"/>
      <c r="EW326" s="186"/>
      <c r="EX326" s="186"/>
      <c r="EY326" s="186"/>
      <c r="EZ326" s="186"/>
      <c r="FA326" s="186"/>
      <c r="FB326" s="186"/>
      <c r="FC326" s="186"/>
      <c r="FD326" s="186"/>
      <c r="FE326" s="186"/>
      <c r="FF326" s="186"/>
      <c r="FG326" s="186"/>
      <c r="FH326" s="186"/>
      <c r="FI326" s="186"/>
      <c r="FJ326" s="186"/>
      <c r="FK326" s="186"/>
      <c r="FL326" s="186"/>
      <c r="FM326" s="186"/>
      <c r="FN326" s="186"/>
      <c r="FO326" s="186"/>
      <c r="FP326" s="186"/>
      <c r="FQ326" s="186"/>
      <c r="FR326" s="186"/>
      <c r="FS326" s="186"/>
      <c r="FT326" s="186"/>
      <c r="FU326" s="186"/>
      <c r="FV326" s="186"/>
      <c r="FW326" s="186"/>
      <c r="FX326" s="186"/>
      <c r="FY326" s="186"/>
      <c r="FZ326" s="186"/>
      <c r="GA326" s="186"/>
      <c r="GB326" s="186"/>
      <c r="GC326" s="186"/>
      <c r="GD326" s="186"/>
      <c r="GE326" s="186"/>
      <c r="GF326" s="186"/>
      <c r="GG326" s="186"/>
      <c r="GH326" s="186"/>
      <c r="GI326" s="186"/>
      <c r="GJ326" s="186"/>
      <c r="GK326" s="186"/>
      <c r="GL326" s="186"/>
      <c r="GM326" s="186"/>
      <c r="GN326" s="186"/>
      <c r="GO326" s="186"/>
      <c r="GP326" s="186"/>
      <c r="GQ326" s="186"/>
      <c r="GR326" s="186"/>
      <c r="GS326" s="186"/>
      <c r="GT326" s="186"/>
      <c r="GU326" s="186"/>
      <c r="GV326" s="186"/>
      <c r="GW326" s="186"/>
      <c r="GX326" s="186"/>
      <c r="GY326" s="186"/>
      <c r="GZ326" s="186"/>
      <c r="HA326" s="186"/>
      <c r="HB326" s="186"/>
      <c r="HC326" s="186"/>
      <c r="HD326" s="186"/>
      <c r="HE326" s="186"/>
      <c r="HF326" s="186"/>
      <c r="HG326" s="186"/>
      <c r="HH326" s="186"/>
      <c r="HI326" s="186"/>
      <c r="HJ326" s="186"/>
      <c r="HK326" s="186"/>
      <c r="HL326" s="186"/>
      <c r="HM326" s="186"/>
      <c r="HN326" s="186"/>
      <c r="HO326" s="186"/>
      <c r="HP326" s="186"/>
      <c r="HQ326" s="186"/>
      <c r="HR326" s="186"/>
      <c r="HS326" s="186"/>
      <c r="HT326" s="186"/>
      <c r="HU326" s="186"/>
      <c r="HV326" s="186"/>
      <c r="HW326" s="186"/>
      <c r="HX326" s="186"/>
      <c r="HY326" s="186"/>
      <c r="HZ326" s="186"/>
      <c r="IA326" s="186"/>
      <c r="IB326" s="186"/>
      <c r="IC326" s="186"/>
      <c r="ID326" s="186"/>
      <c r="IE326" s="186"/>
      <c r="IF326" s="186"/>
      <c r="IG326" s="186"/>
      <c r="IH326" s="186"/>
      <c r="II326" s="186"/>
      <c r="IJ326" s="186"/>
      <c r="IK326" s="186"/>
      <c r="IL326" s="186"/>
      <c r="IM326" s="186"/>
      <c r="IN326" s="186"/>
      <c r="IO326" s="186"/>
      <c r="IP326" s="186"/>
      <c r="IQ326" s="186"/>
      <c r="IR326" s="186"/>
      <c r="IS326" s="186"/>
      <c r="IT326" s="186"/>
      <c r="IU326" s="186"/>
      <c r="IV326" s="186"/>
    </row>
    <row r="327" spans="1:256">
      <c r="A327" s="867"/>
      <c r="B327" s="843"/>
      <c r="C327" s="182" t="s">
        <v>1</v>
      </c>
      <c r="D327" s="183">
        <f>E327+M327</f>
        <v>50000</v>
      </c>
      <c r="E327" s="184">
        <f>F327+I327+J327+K327+L327</f>
        <v>50000</v>
      </c>
      <c r="F327" s="184">
        <f>G327+H327</f>
        <v>0</v>
      </c>
      <c r="G327" s="184"/>
      <c r="H327" s="184"/>
      <c r="I327" s="184">
        <v>50000</v>
      </c>
      <c r="J327" s="184"/>
      <c r="K327" s="184"/>
      <c r="L327" s="184"/>
      <c r="M327" s="184">
        <f>N327+P327</f>
        <v>0</v>
      </c>
      <c r="N327" s="184"/>
      <c r="O327" s="184"/>
      <c r="P327" s="184"/>
      <c r="Q327" s="185"/>
      <c r="R327" s="185"/>
      <c r="S327" s="185"/>
      <c r="T327" s="185"/>
      <c r="U327" s="185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  <c r="BF327" s="186"/>
      <c r="BG327" s="186"/>
      <c r="BH327" s="186"/>
      <c r="BI327" s="186"/>
      <c r="BJ327" s="186"/>
      <c r="BK327" s="186"/>
      <c r="BL327" s="186"/>
      <c r="BM327" s="186"/>
      <c r="BN327" s="186"/>
      <c r="BO327" s="186"/>
      <c r="BP327" s="186"/>
      <c r="BQ327" s="186"/>
      <c r="BR327" s="186"/>
      <c r="BS327" s="186"/>
      <c r="BT327" s="186"/>
      <c r="BU327" s="186"/>
      <c r="BV327" s="186"/>
      <c r="BW327" s="186"/>
      <c r="BX327" s="186"/>
      <c r="BY327" s="186"/>
      <c r="BZ327" s="186"/>
      <c r="CA327" s="186"/>
      <c r="CB327" s="186"/>
      <c r="CC327" s="186"/>
      <c r="CD327" s="186"/>
      <c r="CE327" s="186"/>
      <c r="CF327" s="186"/>
      <c r="CG327" s="186"/>
      <c r="CH327" s="186"/>
      <c r="CI327" s="186"/>
      <c r="CJ327" s="186"/>
      <c r="CK327" s="186"/>
      <c r="CL327" s="186"/>
      <c r="CM327" s="186"/>
      <c r="CN327" s="186"/>
      <c r="CO327" s="186"/>
      <c r="CP327" s="186"/>
      <c r="CQ327" s="186"/>
      <c r="CR327" s="186"/>
      <c r="CS327" s="186"/>
      <c r="CT327" s="186"/>
      <c r="CU327" s="186"/>
      <c r="CV327" s="186"/>
      <c r="CW327" s="186"/>
      <c r="CX327" s="186"/>
      <c r="CY327" s="186"/>
      <c r="CZ327" s="186"/>
      <c r="DA327" s="186"/>
      <c r="DB327" s="186"/>
      <c r="DC327" s="186"/>
      <c r="DD327" s="186"/>
      <c r="DE327" s="186"/>
      <c r="DF327" s="186"/>
      <c r="DG327" s="186"/>
      <c r="DH327" s="186"/>
      <c r="DI327" s="186"/>
      <c r="DJ327" s="186"/>
      <c r="DK327" s="186"/>
      <c r="DL327" s="186"/>
      <c r="DM327" s="186"/>
      <c r="DN327" s="186"/>
      <c r="DO327" s="186"/>
      <c r="DP327" s="186"/>
      <c r="DQ327" s="186"/>
      <c r="DR327" s="186"/>
      <c r="DS327" s="186"/>
      <c r="DT327" s="186"/>
      <c r="DU327" s="186"/>
      <c r="DV327" s="186"/>
      <c r="DW327" s="186"/>
      <c r="DX327" s="186"/>
      <c r="DY327" s="186"/>
      <c r="DZ327" s="186"/>
      <c r="EA327" s="186"/>
      <c r="EB327" s="186"/>
      <c r="EC327" s="186"/>
      <c r="ED327" s="186"/>
      <c r="EE327" s="186"/>
      <c r="EF327" s="186"/>
      <c r="EG327" s="186"/>
      <c r="EH327" s="186"/>
      <c r="EI327" s="186"/>
      <c r="EJ327" s="186"/>
      <c r="EK327" s="186"/>
      <c r="EL327" s="186"/>
      <c r="EM327" s="186"/>
      <c r="EN327" s="186"/>
      <c r="EO327" s="186"/>
      <c r="EP327" s="186"/>
      <c r="EQ327" s="186"/>
      <c r="ER327" s="186"/>
      <c r="ES327" s="186"/>
      <c r="ET327" s="186"/>
      <c r="EU327" s="186"/>
      <c r="EV327" s="186"/>
      <c r="EW327" s="186"/>
      <c r="EX327" s="186"/>
      <c r="EY327" s="186"/>
      <c r="EZ327" s="186"/>
      <c r="FA327" s="186"/>
      <c r="FB327" s="186"/>
      <c r="FC327" s="186"/>
      <c r="FD327" s="186"/>
      <c r="FE327" s="186"/>
      <c r="FF327" s="186"/>
      <c r="FG327" s="186"/>
      <c r="FH327" s="186"/>
      <c r="FI327" s="186"/>
      <c r="FJ327" s="186"/>
      <c r="FK327" s="186"/>
      <c r="FL327" s="186"/>
      <c r="FM327" s="186"/>
      <c r="FN327" s="186"/>
      <c r="FO327" s="186"/>
      <c r="FP327" s="186"/>
      <c r="FQ327" s="186"/>
      <c r="FR327" s="186"/>
      <c r="FS327" s="186"/>
      <c r="FT327" s="186"/>
      <c r="FU327" s="186"/>
      <c r="FV327" s="186"/>
      <c r="FW327" s="186"/>
      <c r="FX327" s="186"/>
      <c r="FY327" s="186"/>
      <c r="FZ327" s="186"/>
      <c r="GA327" s="186"/>
      <c r="GB327" s="186"/>
      <c r="GC327" s="186"/>
      <c r="GD327" s="186"/>
      <c r="GE327" s="186"/>
      <c r="GF327" s="186"/>
      <c r="GG327" s="186"/>
      <c r="GH327" s="186"/>
      <c r="GI327" s="186"/>
      <c r="GJ327" s="186"/>
      <c r="GK327" s="186"/>
      <c r="GL327" s="186"/>
      <c r="GM327" s="186"/>
      <c r="GN327" s="186"/>
      <c r="GO327" s="186"/>
      <c r="GP327" s="186"/>
      <c r="GQ327" s="186"/>
      <c r="GR327" s="186"/>
      <c r="GS327" s="186"/>
      <c r="GT327" s="186"/>
      <c r="GU327" s="186"/>
      <c r="GV327" s="186"/>
      <c r="GW327" s="186"/>
      <c r="GX327" s="186"/>
      <c r="GY327" s="186"/>
      <c r="GZ327" s="186"/>
      <c r="HA327" s="186"/>
      <c r="HB327" s="186"/>
      <c r="HC327" s="186"/>
      <c r="HD327" s="186"/>
      <c r="HE327" s="186"/>
      <c r="HF327" s="186"/>
      <c r="HG327" s="186"/>
      <c r="HH327" s="186"/>
      <c r="HI327" s="186"/>
      <c r="HJ327" s="186"/>
      <c r="HK327" s="186"/>
      <c r="HL327" s="186"/>
      <c r="HM327" s="186"/>
      <c r="HN327" s="186"/>
      <c r="HO327" s="186"/>
      <c r="HP327" s="186"/>
      <c r="HQ327" s="186"/>
      <c r="HR327" s="186"/>
      <c r="HS327" s="186"/>
      <c r="HT327" s="186"/>
      <c r="HU327" s="186"/>
      <c r="HV327" s="186"/>
      <c r="HW327" s="186"/>
      <c r="HX327" s="186"/>
      <c r="HY327" s="186"/>
      <c r="HZ327" s="186"/>
      <c r="IA327" s="186"/>
      <c r="IB327" s="186"/>
      <c r="IC327" s="186"/>
      <c r="ID327" s="186"/>
      <c r="IE327" s="186"/>
      <c r="IF327" s="186"/>
      <c r="IG327" s="186"/>
      <c r="IH327" s="186"/>
      <c r="II327" s="186"/>
      <c r="IJ327" s="186"/>
      <c r="IK327" s="186"/>
      <c r="IL327" s="186"/>
      <c r="IM327" s="186"/>
      <c r="IN327" s="186"/>
      <c r="IO327" s="186"/>
      <c r="IP327" s="186"/>
      <c r="IQ327" s="186"/>
      <c r="IR327" s="186"/>
      <c r="IS327" s="186"/>
      <c r="IT327" s="186"/>
      <c r="IU327" s="186"/>
      <c r="IV327" s="186"/>
    </row>
    <row r="328" spans="1:256">
      <c r="A328" s="868"/>
      <c r="B328" s="844"/>
      <c r="C328" s="182" t="s">
        <v>2</v>
      </c>
      <c r="D328" s="183">
        <f>D326+D327</f>
        <v>7065201</v>
      </c>
      <c r="E328" s="184">
        <f t="shared" ref="E328:P328" si="140">E326+E327</f>
        <v>7065201</v>
      </c>
      <c r="F328" s="184">
        <f t="shared" si="140"/>
        <v>166000</v>
      </c>
      <c r="G328" s="184">
        <f t="shared" si="140"/>
        <v>2000</v>
      </c>
      <c r="H328" s="184">
        <f t="shared" si="140"/>
        <v>164000</v>
      </c>
      <c r="I328" s="184">
        <f t="shared" si="140"/>
        <v>1060000</v>
      </c>
      <c r="J328" s="184">
        <f t="shared" si="140"/>
        <v>0</v>
      </c>
      <c r="K328" s="184">
        <f t="shared" si="140"/>
        <v>5839201</v>
      </c>
      <c r="L328" s="184">
        <f t="shared" si="140"/>
        <v>0</v>
      </c>
      <c r="M328" s="184">
        <f t="shared" si="140"/>
        <v>0</v>
      </c>
      <c r="N328" s="184">
        <f t="shared" si="140"/>
        <v>0</v>
      </c>
      <c r="O328" s="184">
        <f t="shared" si="140"/>
        <v>0</v>
      </c>
      <c r="P328" s="184">
        <f t="shared" si="140"/>
        <v>0</v>
      </c>
      <c r="Q328" s="185"/>
      <c r="R328" s="185"/>
      <c r="S328" s="185"/>
      <c r="T328" s="185"/>
      <c r="U328" s="185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  <c r="BF328" s="186"/>
      <c r="BG328" s="186"/>
      <c r="BH328" s="186"/>
      <c r="BI328" s="186"/>
      <c r="BJ328" s="186"/>
      <c r="BK328" s="186"/>
      <c r="BL328" s="186"/>
      <c r="BM328" s="186"/>
      <c r="BN328" s="186"/>
      <c r="BO328" s="186"/>
      <c r="BP328" s="186"/>
      <c r="BQ328" s="186"/>
      <c r="BR328" s="186"/>
      <c r="BS328" s="186"/>
      <c r="BT328" s="186"/>
      <c r="BU328" s="186"/>
      <c r="BV328" s="186"/>
      <c r="BW328" s="186"/>
      <c r="BX328" s="186"/>
      <c r="BY328" s="186"/>
      <c r="BZ328" s="186"/>
      <c r="CA328" s="186"/>
      <c r="CB328" s="186"/>
      <c r="CC328" s="186"/>
      <c r="CD328" s="186"/>
      <c r="CE328" s="186"/>
      <c r="CF328" s="186"/>
      <c r="CG328" s="186"/>
      <c r="CH328" s="186"/>
      <c r="CI328" s="186"/>
      <c r="CJ328" s="186"/>
      <c r="CK328" s="186"/>
      <c r="CL328" s="186"/>
      <c r="CM328" s="186"/>
      <c r="CN328" s="186"/>
      <c r="CO328" s="186"/>
      <c r="CP328" s="186"/>
      <c r="CQ328" s="186"/>
      <c r="CR328" s="186"/>
      <c r="CS328" s="186"/>
      <c r="CT328" s="186"/>
      <c r="CU328" s="186"/>
      <c r="CV328" s="186"/>
      <c r="CW328" s="186"/>
      <c r="CX328" s="186"/>
      <c r="CY328" s="186"/>
      <c r="CZ328" s="186"/>
      <c r="DA328" s="186"/>
      <c r="DB328" s="186"/>
      <c r="DC328" s="186"/>
      <c r="DD328" s="186"/>
      <c r="DE328" s="186"/>
      <c r="DF328" s="186"/>
      <c r="DG328" s="186"/>
      <c r="DH328" s="186"/>
      <c r="DI328" s="186"/>
      <c r="DJ328" s="186"/>
      <c r="DK328" s="186"/>
      <c r="DL328" s="186"/>
      <c r="DM328" s="186"/>
      <c r="DN328" s="186"/>
      <c r="DO328" s="186"/>
      <c r="DP328" s="186"/>
      <c r="DQ328" s="186"/>
      <c r="DR328" s="186"/>
      <c r="DS328" s="186"/>
      <c r="DT328" s="186"/>
      <c r="DU328" s="186"/>
      <c r="DV328" s="186"/>
      <c r="DW328" s="186"/>
      <c r="DX328" s="186"/>
      <c r="DY328" s="186"/>
      <c r="DZ328" s="186"/>
      <c r="EA328" s="186"/>
      <c r="EB328" s="186"/>
      <c r="EC328" s="186"/>
      <c r="ED328" s="186"/>
      <c r="EE328" s="186"/>
      <c r="EF328" s="186"/>
      <c r="EG328" s="186"/>
      <c r="EH328" s="186"/>
      <c r="EI328" s="186"/>
      <c r="EJ328" s="186"/>
      <c r="EK328" s="186"/>
      <c r="EL328" s="186"/>
      <c r="EM328" s="186"/>
      <c r="EN328" s="186"/>
      <c r="EO328" s="186"/>
      <c r="EP328" s="186"/>
      <c r="EQ328" s="186"/>
      <c r="ER328" s="186"/>
      <c r="ES328" s="186"/>
      <c r="ET328" s="186"/>
      <c r="EU328" s="186"/>
      <c r="EV328" s="186"/>
      <c r="EW328" s="186"/>
      <c r="EX328" s="186"/>
      <c r="EY328" s="186"/>
      <c r="EZ328" s="186"/>
      <c r="FA328" s="186"/>
      <c r="FB328" s="186"/>
      <c r="FC328" s="186"/>
      <c r="FD328" s="186"/>
      <c r="FE328" s="186"/>
      <c r="FF328" s="186"/>
      <c r="FG328" s="186"/>
      <c r="FH328" s="186"/>
      <c r="FI328" s="186"/>
      <c r="FJ328" s="186"/>
      <c r="FK328" s="186"/>
      <c r="FL328" s="186"/>
      <c r="FM328" s="186"/>
      <c r="FN328" s="186"/>
      <c r="FO328" s="186"/>
      <c r="FP328" s="186"/>
      <c r="FQ328" s="186"/>
      <c r="FR328" s="186"/>
      <c r="FS328" s="186"/>
      <c r="FT328" s="186"/>
      <c r="FU328" s="186"/>
      <c r="FV328" s="186"/>
      <c r="FW328" s="186"/>
      <c r="FX328" s="186"/>
      <c r="FY328" s="186"/>
      <c r="FZ328" s="186"/>
      <c r="GA328" s="186"/>
      <c r="GB328" s="186"/>
      <c r="GC328" s="186"/>
      <c r="GD328" s="186"/>
      <c r="GE328" s="186"/>
      <c r="GF328" s="186"/>
      <c r="GG328" s="186"/>
      <c r="GH328" s="186"/>
      <c r="GI328" s="186"/>
      <c r="GJ328" s="186"/>
      <c r="GK328" s="186"/>
      <c r="GL328" s="186"/>
      <c r="GM328" s="186"/>
      <c r="GN328" s="186"/>
      <c r="GO328" s="186"/>
      <c r="GP328" s="186"/>
      <c r="GQ328" s="186"/>
      <c r="GR328" s="186"/>
      <c r="GS328" s="186"/>
      <c r="GT328" s="186"/>
      <c r="GU328" s="186"/>
      <c r="GV328" s="186"/>
      <c r="GW328" s="186"/>
      <c r="GX328" s="186"/>
      <c r="GY328" s="186"/>
      <c r="GZ328" s="186"/>
      <c r="HA328" s="186"/>
      <c r="HB328" s="186"/>
      <c r="HC328" s="186"/>
      <c r="HD328" s="186"/>
      <c r="HE328" s="186"/>
      <c r="HF328" s="186"/>
      <c r="HG328" s="186"/>
      <c r="HH328" s="186"/>
      <c r="HI328" s="186"/>
      <c r="HJ328" s="186"/>
      <c r="HK328" s="186"/>
      <c r="HL328" s="186"/>
      <c r="HM328" s="186"/>
      <c r="HN328" s="186"/>
      <c r="HO328" s="186"/>
      <c r="HP328" s="186"/>
      <c r="HQ328" s="186"/>
      <c r="HR328" s="186"/>
      <c r="HS328" s="186"/>
      <c r="HT328" s="186"/>
      <c r="HU328" s="186"/>
      <c r="HV328" s="186"/>
      <c r="HW328" s="186"/>
      <c r="HX328" s="186"/>
      <c r="HY328" s="186"/>
      <c r="HZ328" s="186"/>
      <c r="IA328" s="186"/>
      <c r="IB328" s="186"/>
      <c r="IC328" s="186"/>
      <c r="ID328" s="186"/>
      <c r="IE328" s="186"/>
      <c r="IF328" s="186"/>
      <c r="IG328" s="186"/>
      <c r="IH328" s="186"/>
      <c r="II328" s="186"/>
      <c r="IJ328" s="186"/>
      <c r="IK328" s="186"/>
      <c r="IL328" s="186"/>
      <c r="IM328" s="186"/>
      <c r="IN328" s="186"/>
      <c r="IO328" s="186"/>
      <c r="IP328" s="186"/>
      <c r="IQ328" s="186"/>
      <c r="IR328" s="186"/>
      <c r="IS328" s="186"/>
      <c r="IT328" s="186"/>
      <c r="IU328" s="186"/>
      <c r="IV328" s="186"/>
    </row>
    <row r="329" spans="1:256" ht="15">
      <c r="A329" s="863">
        <v>900</v>
      </c>
      <c r="B329" s="854" t="s">
        <v>66</v>
      </c>
      <c r="C329" s="194" t="s">
        <v>0</v>
      </c>
      <c r="D329" s="199">
        <f>D338+D341+D347+D350+D353+D359+D356+D335+D332+D344</f>
        <v>9262868</v>
      </c>
      <c r="E329" s="196">
        <f>E338+E341+E347+E350+E353+E359+E356+E335+E332+E344</f>
        <v>3452347</v>
      </c>
      <c r="F329" s="196">
        <f t="shared" ref="F329:P330" si="141">F338+F341+F347+F350+F353+F359+F356+F335+F332+F344</f>
        <v>3042090</v>
      </c>
      <c r="G329" s="196">
        <f t="shared" si="141"/>
        <v>1932425</v>
      </c>
      <c r="H329" s="196">
        <f t="shared" si="141"/>
        <v>1109665</v>
      </c>
      <c r="I329" s="196">
        <f t="shared" si="141"/>
        <v>0</v>
      </c>
      <c r="J329" s="196">
        <f t="shared" si="141"/>
        <v>0</v>
      </c>
      <c r="K329" s="196">
        <f t="shared" si="141"/>
        <v>410257</v>
      </c>
      <c r="L329" s="196">
        <f t="shared" si="141"/>
        <v>0</v>
      </c>
      <c r="M329" s="196">
        <f t="shared" si="141"/>
        <v>5810521</v>
      </c>
      <c r="N329" s="196">
        <f t="shared" si="141"/>
        <v>4310521</v>
      </c>
      <c r="O329" s="196">
        <f t="shared" si="141"/>
        <v>4310521</v>
      </c>
      <c r="P329" s="196">
        <f t="shared" si="141"/>
        <v>1500000</v>
      </c>
      <c r="Q329" s="197"/>
      <c r="R329" s="197"/>
      <c r="S329" s="197"/>
      <c r="T329" s="197"/>
      <c r="U329" s="197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198"/>
      <c r="CH329" s="198"/>
      <c r="CI329" s="198"/>
      <c r="CJ329" s="198"/>
      <c r="CK329" s="198"/>
      <c r="CL329" s="198"/>
      <c r="CM329" s="198"/>
      <c r="CN329" s="198"/>
      <c r="CO329" s="198"/>
      <c r="CP329" s="198"/>
      <c r="CQ329" s="198"/>
      <c r="CR329" s="198"/>
      <c r="CS329" s="198"/>
      <c r="CT329" s="198"/>
      <c r="CU329" s="198"/>
      <c r="CV329" s="198"/>
      <c r="CW329" s="198"/>
      <c r="CX329" s="198"/>
      <c r="CY329" s="198"/>
      <c r="CZ329" s="198"/>
      <c r="DA329" s="198"/>
      <c r="DB329" s="198"/>
      <c r="DC329" s="198"/>
      <c r="DD329" s="198"/>
      <c r="DE329" s="198"/>
      <c r="DF329" s="198"/>
      <c r="DG329" s="198"/>
      <c r="DH329" s="198"/>
      <c r="DI329" s="198"/>
      <c r="DJ329" s="198"/>
      <c r="DK329" s="198"/>
      <c r="DL329" s="198"/>
      <c r="DM329" s="198"/>
      <c r="DN329" s="198"/>
      <c r="DO329" s="198"/>
      <c r="DP329" s="198"/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/>
      <c r="EG329" s="198"/>
      <c r="EH329" s="198"/>
      <c r="EI329" s="198"/>
      <c r="EJ329" s="198"/>
      <c r="EK329" s="198"/>
      <c r="EL329" s="198"/>
      <c r="EM329" s="198"/>
      <c r="EN329" s="198"/>
      <c r="EO329" s="198"/>
      <c r="EP329" s="198"/>
      <c r="EQ329" s="198"/>
      <c r="ER329" s="198"/>
      <c r="ES329" s="198"/>
      <c r="ET329" s="198"/>
      <c r="EU329" s="198"/>
      <c r="EV329" s="198"/>
      <c r="EW329" s="198"/>
      <c r="EX329" s="198"/>
      <c r="EY329" s="198"/>
      <c r="EZ329" s="198"/>
      <c r="FA329" s="198"/>
      <c r="FB329" s="198"/>
      <c r="FC329" s="198"/>
      <c r="FD329" s="198"/>
      <c r="FE329" s="198"/>
      <c r="FF329" s="198"/>
      <c r="FG329" s="198"/>
      <c r="FH329" s="198"/>
      <c r="FI329" s="198"/>
      <c r="FJ329" s="198"/>
      <c r="FK329" s="198"/>
      <c r="FL329" s="198"/>
      <c r="FM329" s="198"/>
      <c r="FN329" s="198"/>
      <c r="FO329" s="198"/>
      <c r="FP329" s="198"/>
      <c r="FQ329" s="198"/>
      <c r="FR329" s="198"/>
      <c r="FS329" s="198"/>
      <c r="FT329" s="198"/>
      <c r="FU329" s="198"/>
      <c r="FV329" s="198"/>
      <c r="FW329" s="198"/>
      <c r="FX329" s="198"/>
      <c r="FY329" s="198"/>
      <c r="FZ329" s="198"/>
      <c r="GA329" s="198"/>
      <c r="GB329" s="198"/>
      <c r="GC329" s="198"/>
      <c r="GD329" s="198"/>
      <c r="GE329" s="198"/>
      <c r="GF329" s="198"/>
      <c r="GG329" s="198"/>
      <c r="GH329" s="198"/>
      <c r="GI329" s="198"/>
      <c r="GJ329" s="198"/>
      <c r="GK329" s="198"/>
      <c r="GL329" s="198"/>
      <c r="GM329" s="198"/>
      <c r="GN329" s="198"/>
      <c r="GO329" s="198"/>
      <c r="GP329" s="198"/>
      <c r="GQ329" s="198"/>
      <c r="GR329" s="198"/>
      <c r="GS329" s="198"/>
      <c r="GT329" s="198"/>
      <c r="GU329" s="198"/>
      <c r="GV329" s="198"/>
      <c r="GW329" s="198"/>
      <c r="GX329" s="198"/>
      <c r="GY329" s="198"/>
      <c r="GZ329" s="198"/>
      <c r="HA329" s="198"/>
      <c r="HB329" s="198"/>
      <c r="HC329" s="198"/>
      <c r="HD329" s="198"/>
      <c r="HE329" s="198"/>
      <c r="HF329" s="198"/>
      <c r="HG329" s="198"/>
      <c r="HH329" s="198"/>
      <c r="HI329" s="198"/>
      <c r="HJ329" s="198"/>
      <c r="HK329" s="198"/>
      <c r="HL329" s="198"/>
      <c r="HM329" s="198"/>
      <c r="HN329" s="198"/>
      <c r="HO329" s="198"/>
      <c r="HP329" s="198"/>
      <c r="HQ329" s="198"/>
      <c r="HR329" s="198"/>
      <c r="HS329" s="198"/>
      <c r="HT329" s="198"/>
      <c r="HU329" s="198"/>
      <c r="HV329" s="198"/>
      <c r="HW329" s="198"/>
      <c r="HX329" s="198"/>
      <c r="HY329" s="198"/>
      <c r="HZ329" s="198"/>
      <c r="IA329" s="198"/>
      <c r="IB329" s="198"/>
      <c r="IC329" s="198"/>
      <c r="ID329" s="198"/>
      <c r="IE329" s="198"/>
      <c r="IF329" s="198"/>
      <c r="IG329" s="198"/>
      <c r="IH329" s="198"/>
      <c r="II329" s="198"/>
      <c r="IJ329" s="198"/>
      <c r="IK329" s="198"/>
      <c r="IL329" s="198"/>
      <c r="IM329" s="198"/>
      <c r="IN329" s="198"/>
      <c r="IO329" s="198"/>
      <c r="IP329" s="198"/>
      <c r="IQ329" s="198"/>
      <c r="IR329" s="198"/>
      <c r="IS329" s="198"/>
      <c r="IT329" s="198"/>
      <c r="IU329" s="198"/>
      <c r="IV329" s="198"/>
    </row>
    <row r="330" spans="1:256" ht="15">
      <c r="A330" s="864"/>
      <c r="B330" s="855"/>
      <c r="C330" s="194" t="s">
        <v>1</v>
      </c>
      <c r="D330" s="199">
        <f>D339+D342+D348+D351+D354+D360+D357+D336+D333+D345</f>
        <v>1106662</v>
      </c>
      <c r="E330" s="196">
        <f>E339+E342+E348+E351+E354+E360+E357+E336+E333+E345</f>
        <v>108843</v>
      </c>
      <c r="F330" s="196">
        <f t="shared" si="141"/>
        <v>0</v>
      </c>
      <c r="G330" s="196">
        <f t="shared" si="141"/>
        <v>0</v>
      </c>
      <c r="H330" s="196">
        <f t="shared" si="141"/>
        <v>0</v>
      </c>
      <c r="I330" s="196">
        <f t="shared" si="141"/>
        <v>0</v>
      </c>
      <c r="J330" s="196">
        <f t="shared" si="141"/>
        <v>0</v>
      </c>
      <c r="K330" s="196">
        <f t="shared" si="141"/>
        <v>108843</v>
      </c>
      <c r="L330" s="196">
        <f t="shared" si="141"/>
        <v>0</v>
      </c>
      <c r="M330" s="196">
        <f t="shared" si="141"/>
        <v>997819</v>
      </c>
      <c r="N330" s="196">
        <f t="shared" si="141"/>
        <v>997819</v>
      </c>
      <c r="O330" s="196">
        <f t="shared" si="141"/>
        <v>997819</v>
      </c>
      <c r="P330" s="196">
        <f t="shared" si="141"/>
        <v>0</v>
      </c>
      <c r="Q330" s="197"/>
      <c r="R330" s="197"/>
      <c r="S330" s="197"/>
      <c r="T330" s="197"/>
      <c r="U330" s="197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/>
      <c r="EG330" s="198"/>
      <c r="EH330" s="198"/>
      <c r="EI330" s="198"/>
      <c r="EJ330" s="198"/>
      <c r="EK330" s="198"/>
      <c r="EL330" s="198"/>
      <c r="EM330" s="198"/>
      <c r="EN330" s="198"/>
      <c r="EO330" s="198"/>
      <c r="EP330" s="198"/>
      <c r="EQ330" s="198"/>
      <c r="ER330" s="198"/>
      <c r="ES330" s="198"/>
      <c r="ET330" s="198"/>
      <c r="EU330" s="198"/>
      <c r="EV330" s="198"/>
      <c r="EW330" s="198"/>
      <c r="EX330" s="198"/>
      <c r="EY330" s="198"/>
      <c r="EZ330" s="198"/>
      <c r="FA330" s="198"/>
      <c r="FB330" s="198"/>
      <c r="FC330" s="198"/>
      <c r="FD330" s="198"/>
      <c r="FE330" s="198"/>
      <c r="FF330" s="198"/>
      <c r="FG330" s="198"/>
      <c r="FH330" s="198"/>
      <c r="FI330" s="198"/>
      <c r="FJ330" s="198"/>
      <c r="FK330" s="198"/>
      <c r="FL330" s="198"/>
      <c r="FM330" s="198"/>
      <c r="FN330" s="198"/>
      <c r="FO330" s="198"/>
      <c r="FP330" s="198"/>
      <c r="FQ330" s="198"/>
      <c r="FR330" s="198"/>
      <c r="FS330" s="198"/>
      <c r="FT330" s="198"/>
      <c r="FU330" s="198"/>
      <c r="FV330" s="198"/>
      <c r="FW330" s="198"/>
      <c r="FX330" s="198"/>
      <c r="FY330" s="198"/>
      <c r="FZ330" s="198"/>
      <c r="GA330" s="198"/>
      <c r="GB330" s="198"/>
      <c r="GC330" s="198"/>
      <c r="GD330" s="198"/>
      <c r="GE330" s="198"/>
      <c r="GF330" s="198"/>
      <c r="GG330" s="198"/>
      <c r="GH330" s="198"/>
      <c r="GI330" s="198"/>
      <c r="GJ330" s="198"/>
      <c r="GK330" s="198"/>
      <c r="GL330" s="198"/>
      <c r="GM330" s="198"/>
      <c r="GN330" s="198"/>
      <c r="GO330" s="198"/>
      <c r="GP330" s="198"/>
      <c r="GQ330" s="198"/>
      <c r="GR330" s="198"/>
      <c r="GS330" s="198"/>
      <c r="GT330" s="198"/>
      <c r="GU330" s="198"/>
      <c r="GV330" s="198"/>
      <c r="GW330" s="198"/>
      <c r="GX330" s="198"/>
      <c r="GY330" s="198"/>
      <c r="GZ330" s="198"/>
      <c r="HA330" s="198"/>
      <c r="HB330" s="198"/>
      <c r="HC330" s="198"/>
      <c r="HD330" s="198"/>
      <c r="HE330" s="198"/>
      <c r="HF330" s="198"/>
      <c r="HG330" s="198"/>
      <c r="HH330" s="198"/>
      <c r="HI330" s="198"/>
      <c r="HJ330" s="198"/>
      <c r="HK330" s="198"/>
      <c r="HL330" s="198"/>
      <c r="HM330" s="198"/>
      <c r="HN330" s="198"/>
      <c r="HO330" s="198"/>
      <c r="HP330" s="198"/>
      <c r="HQ330" s="198"/>
      <c r="HR330" s="198"/>
      <c r="HS330" s="198"/>
      <c r="HT330" s="198"/>
      <c r="HU330" s="198"/>
      <c r="HV330" s="198"/>
      <c r="HW330" s="198"/>
      <c r="HX330" s="198"/>
      <c r="HY330" s="198"/>
      <c r="HZ330" s="198"/>
      <c r="IA330" s="198"/>
      <c r="IB330" s="198"/>
      <c r="IC330" s="198"/>
      <c r="ID330" s="198"/>
      <c r="IE330" s="198"/>
      <c r="IF330" s="198"/>
      <c r="IG330" s="198"/>
      <c r="IH330" s="198"/>
      <c r="II330" s="198"/>
      <c r="IJ330" s="198"/>
      <c r="IK330" s="198"/>
      <c r="IL330" s="198"/>
      <c r="IM330" s="198"/>
      <c r="IN330" s="198"/>
      <c r="IO330" s="198"/>
      <c r="IP330" s="198"/>
      <c r="IQ330" s="198"/>
      <c r="IR330" s="198"/>
      <c r="IS330" s="198"/>
      <c r="IT330" s="198"/>
      <c r="IU330" s="198"/>
      <c r="IV330" s="198"/>
    </row>
    <row r="331" spans="1:256" ht="15">
      <c r="A331" s="865"/>
      <c r="B331" s="856"/>
      <c r="C331" s="194" t="s">
        <v>2</v>
      </c>
      <c r="D331" s="199">
        <f>D329+D330</f>
        <v>10369530</v>
      </c>
      <c r="E331" s="196">
        <f t="shared" ref="E331:P331" si="142">E329+E330</f>
        <v>3561190</v>
      </c>
      <c r="F331" s="196">
        <f t="shared" si="142"/>
        <v>3042090</v>
      </c>
      <c r="G331" s="196">
        <f t="shared" si="142"/>
        <v>1932425</v>
      </c>
      <c r="H331" s="196">
        <f t="shared" si="142"/>
        <v>1109665</v>
      </c>
      <c r="I331" s="196">
        <f t="shared" si="142"/>
        <v>0</v>
      </c>
      <c r="J331" s="196">
        <f t="shared" si="142"/>
        <v>0</v>
      </c>
      <c r="K331" s="196">
        <f t="shared" si="142"/>
        <v>519100</v>
      </c>
      <c r="L331" s="196">
        <f t="shared" si="142"/>
        <v>0</v>
      </c>
      <c r="M331" s="196">
        <f t="shared" si="142"/>
        <v>6808340</v>
      </c>
      <c r="N331" s="196">
        <f t="shared" si="142"/>
        <v>5308340</v>
      </c>
      <c r="O331" s="196">
        <f t="shared" si="142"/>
        <v>5308340</v>
      </c>
      <c r="P331" s="196">
        <f t="shared" si="142"/>
        <v>1500000</v>
      </c>
      <c r="Q331" s="197"/>
      <c r="R331" s="197"/>
      <c r="S331" s="197"/>
      <c r="T331" s="197"/>
      <c r="U331" s="197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/>
      <c r="EG331" s="198"/>
      <c r="EH331" s="198"/>
      <c r="EI331" s="198"/>
      <c r="EJ331" s="198"/>
      <c r="EK331" s="198"/>
      <c r="EL331" s="198"/>
      <c r="EM331" s="198"/>
      <c r="EN331" s="198"/>
      <c r="EO331" s="198"/>
      <c r="EP331" s="198"/>
      <c r="EQ331" s="198"/>
      <c r="ER331" s="198"/>
      <c r="ES331" s="198"/>
      <c r="ET331" s="198"/>
      <c r="EU331" s="198"/>
      <c r="EV331" s="198"/>
      <c r="EW331" s="198"/>
      <c r="EX331" s="198"/>
      <c r="EY331" s="198"/>
      <c r="EZ331" s="198"/>
      <c r="FA331" s="198"/>
      <c r="FB331" s="198"/>
      <c r="FC331" s="198"/>
      <c r="FD331" s="198"/>
      <c r="FE331" s="198"/>
      <c r="FF331" s="198"/>
      <c r="FG331" s="198"/>
      <c r="FH331" s="198"/>
      <c r="FI331" s="198"/>
      <c r="FJ331" s="198"/>
      <c r="FK331" s="198"/>
      <c r="FL331" s="198"/>
      <c r="FM331" s="198"/>
      <c r="FN331" s="198"/>
      <c r="FO331" s="198"/>
      <c r="FP331" s="198"/>
      <c r="FQ331" s="198"/>
      <c r="FR331" s="198"/>
      <c r="FS331" s="198"/>
      <c r="FT331" s="198"/>
      <c r="FU331" s="198"/>
      <c r="FV331" s="198"/>
      <c r="FW331" s="198"/>
      <c r="FX331" s="198"/>
      <c r="FY331" s="198"/>
      <c r="FZ331" s="198"/>
      <c r="GA331" s="198"/>
      <c r="GB331" s="198"/>
      <c r="GC331" s="198"/>
      <c r="GD331" s="198"/>
      <c r="GE331" s="198"/>
      <c r="GF331" s="198"/>
      <c r="GG331" s="198"/>
      <c r="GH331" s="198"/>
      <c r="GI331" s="198"/>
      <c r="GJ331" s="198"/>
      <c r="GK331" s="198"/>
      <c r="GL331" s="198"/>
      <c r="GM331" s="198"/>
      <c r="GN331" s="198"/>
      <c r="GO331" s="198"/>
      <c r="GP331" s="198"/>
      <c r="GQ331" s="198"/>
      <c r="GR331" s="198"/>
      <c r="GS331" s="198"/>
      <c r="GT331" s="198"/>
      <c r="GU331" s="198"/>
      <c r="GV331" s="198"/>
      <c r="GW331" s="198"/>
      <c r="GX331" s="198"/>
      <c r="GY331" s="198"/>
      <c r="GZ331" s="198"/>
      <c r="HA331" s="198"/>
      <c r="HB331" s="198"/>
      <c r="HC331" s="198"/>
      <c r="HD331" s="198"/>
      <c r="HE331" s="198"/>
      <c r="HF331" s="198"/>
      <c r="HG331" s="198"/>
      <c r="HH331" s="198"/>
      <c r="HI331" s="198"/>
      <c r="HJ331" s="198"/>
      <c r="HK331" s="198"/>
      <c r="HL331" s="198"/>
      <c r="HM331" s="198"/>
      <c r="HN331" s="198"/>
      <c r="HO331" s="198"/>
      <c r="HP331" s="198"/>
      <c r="HQ331" s="198"/>
      <c r="HR331" s="198"/>
      <c r="HS331" s="198"/>
      <c r="HT331" s="198"/>
      <c r="HU331" s="198"/>
      <c r="HV331" s="198"/>
      <c r="HW331" s="198"/>
      <c r="HX331" s="198"/>
      <c r="HY331" s="198"/>
      <c r="HZ331" s="198"/>
      <c r="IA331" s="198"/>
      <c r="IB331" s="198"/>
      <c r="IC331" s="198"/>
      <c r="ID331" s="198"/>
      <c r="IE331" s="198"/>
      <c r="IF331" s="198"/>
      <c r="IG331" s="198"/>
      <c r="IH331" s="198"/>
      <c r="II331" s="198"/>
      <c r="IJ331" s="198"/>
      <c r="IK331" s="198"/>
      <c r="IL331" s="198"/>
      <c r="IM331" s="198"/>
      <c r="IN331" s="198"/>
      <c r="IO331" s="198"/>
      <c r="IP331" s="198"/>
      <c r="IQ331" s="198"/>
      <c r="IR331" s="198"/>
      <c r="IS331" s="198"/>
      <c r="IT331" s="198"/>
      <c r="IU331" s="198"/>
      <c r="IV331" s="198"/>
    </row>
    <row r="332" spans="1:256" hidden="1">
      <c r="A332" s="866">
        <v>90001</v>
      </c>
      <c r="B332" s="842" t="s">
        <v>266</v>
      </c>
      <c r="C332" s="182" t="s">
        <v>0</v>
      </c>
      <c r="D332" s="183">
        <f>E332+M332</f>
        <v>200000</v>
      </c>
      <c r="E332" s="184">
        <f>F332+I332+J332+K332+L332</f>
        <v>0</v>
      </c>
      <c r="F332" s="184">
        <f>G332+H332</f>
        <v>0</v>
      </c>
      <c r="G332" s="184">
        <v>0</v>
      </c>
      <c r="H332" s="184">
        <v>0</v>
      </c>
      <c r="I332" s="184">
        <v>0</v>
      </c>
      <c r="J332" s="184">
        <v>0</v>
      </c>
      <c r="K332" s="184">
        <v>0</v>
      </c>
      <c r="L332" s="184">
        <v>0</v>
      </c>
      <c r="M332" s="184">
        <f>N332+P332</f>
        <v>200000</v>
      </c>
      <c r="N332" s="184">
        <v>200000</v>
      </c>
      <c r="O332" s="184">
        <v>200000</v>
      </c>
      <c r="P332" s="184">
        <v>0</v>
      </c>
      <c r="Q332" s="185"/>
      <c r="R332" s="185"/>
      <c r="S332" s="185"/>
      <c r="T332" s="185"/>
      <c r="U332" s="185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  <c r="BF332" s="186"/>
      <c r="BG332" s="186"/>
      <c r="BH332" s="186"/>
      <c r="BI332" s="186"/>
      <c r="BJ332" s="186"/>
      <c r="BK332" s="186"/>
      <c r="BL332" s="186"/>
      <c r="BM332" s="186"/>
      <c r="BN332" s="186"/>
      <c r="BO332" s="186"/>
      <c r="BP332" s="186"/>
      <c r="BQ332" s="186"/>
      <c r="BR332" s="186"/>
      <c r="BS332" s="186"/>
      <c r="BT332" s="186"/>
      <c r="BU332" s="186"/>
      <c r="BV332" s="186"/>
      <c r="BW332" s="186"/>
      <c r="BX332" s="186"/>
      <c r="BY332" s="186"/>
      <c r="BZ332" s="186"/>
      <c r="CA332" s="186"/>
      <c r="CB332" s="186"/>
      <c r="CC332" s="186"/>
      <c r="CD332" s="186"/>
      <c r="CE332" s="186"/>
      <c r="CF332" s="186"/>
      <c r="CG332" s="186"/>
      <c r="CH332" s="186"/>
      <c r="CI332" s="186"/>
      <c r="CJ332" s="186"/>
      <c r="CK332" s="186"/>
      <c r="CL332" s="186"/>
      <c r="CM332" s="186"/>
      <c r="CN332" s="186"/>
      <c r="CO332" s="186"/>
      <c r="CP332" s="186"/>
      <c r="CQ332" s="186"/>
      <c r="CR332" s="186"/>
      <c r="CS332" s="186"/>
      <c r="CT332" s="186"/>
      <c r="CU332" s="186"/>
      <c r="CV332" s="186"/>
      <c r="CW332" s="186"/>
      <c r="CX332" s="186"/>
      <c r="CY332" s="186"/>
      <c r="CZ332" s="186"/>
      <c r="DA332" s="186"/>
      <c r="DB332" s="186"/>
      <c r="DC332" s="186"/>
      <c r="DD332" s="186"/>
      <c r="DE332" s="186"/>
      <c r="DF332" s="186"/>
      <c r="DG332" s="186"/>
      <c r="DH332" s="186"/>
      <c r="DI332" s="186"/>
      <c r="DJ332" s="186"/>
      <c r="DK332" s="186"/>
      <c r="DL332" s="186"/>
      <c r="DM332" s="186"/>
      <c r="DN332" s="186"/>
      <c r="DO332" s="186"/>
      <c r="DP332" s="186"/>
      <c r="DQ332" s="186"/>
      <c r="DR332" s="186"/>
      <c r="DS332" s="186"/>
      <c r="DT332" s="186"/>
      <c r="DU332" s="186"/>
      <c r="DV332" s="186"/>
      <c r="DW332" s="186"/>
      <c r="DX332" s="186"/>
      <c r="DY332" s="186"/>
      <c r="DZ332" s="186"/>
      <c r="EA332" s="186"/>
      <c r="EB332" s="186"/>
      <c r="EC332" s="186"/>
      <c r="ED332" s="186"/>
      <c r="EE332" s="186"/>
      <c r="EF332" s="186"/>
      <c r="EG332" s="186"/>
      <c r="EH332" s="186"/>
      <c r="EI332" s="186"/>
      <c r="EJ332" s="186"/>
      <c r="EK332" s="186"/>
      <c r="EL332" s="186"/>
      <c r="EM332" s="186"/>
      <c r="EN332" s="186"/>
      <c r="EO332" s="186"/>
      <c r="EP332" s="186"/>
      <c r="EQ332" s="186"/>
      <c r="ER332" s="186"/>
      <c r="ES332" s="186"/>
      <c r="ET332" s="186"/>
      <c r="EU332" s="186"/>
      <c r="EV332" s="186"/>
      <c r="EW332" s="186"/>
      <c r="EX332" s="186"/>
      <c r="EY332" s="186"/>
      <c r="EZ332" s="186"/>
      <c r="FA332" s="186"/>
      <c r="FB332" s="186"/>
      <c r="FC332" s="186"/>
      <c r="FD332" s="186"/>
      <c r="FE332" s="186"/>
      <c r="FF332" s="186"/>
      <c r="FG332" s="186"/>
      <c r="FH332" s="186"/>
      <c r="FI332" s="186"/>
      <c r="FJ332" s="186"/>
      <c r="FK332" s="186"/>
      <c r="FL332" s="186"/>
      <c r="FM332" s="186"/>
      <c r="FN332" s="186"/>
      <c r="FO332" s="186"/>
      <c r="FP332" s="186"/>
      <c r="FQ332" s="186"/>
      <c r="FR332" s="186"/>
      <c r="FS332" s="186"/>
      <c r="FT332" s="186"/>
      <c r="FU332" s="186"/>
      <c r="FV332" s="186"/>
      <c r="FW332" s="186"/>
      <c r="FX332" s="186"/>
      <c r="FY332" s="186"/>
      <c r="FZ332" s="186"/>
      <c r="GA332" s="186"/>
      <c r="GB332" s="186"/>
      <c r="GC332" s="186"/>
      <c r="GD332" s="186"/>
      <c r="GE332" s="186"/>
      <c r="GF332" s="186"/>
      <c r="GG332" s="186"/>
      <c r="GH332" s="186"/>
      <c r="GI332" s="186"/>
      <c r="GJ332" s="186"/>
      <c r="GK332" s="186"/>
      <c r="GL332" s="186"/>
      <c r="GM332" s="186"/>
      <c r="GN332" s="186"/>
      <c r="GO332" s="186"/>
      <c r="GP332" s="186"/>
      <c r="GQ332" s="186"/>
      <c r="GR332" s="186"/>
      <c r="GS332" s="186"/>
      <c r="GT332" s="186"/>
      <c r="GU332" s="186"/>
      <c r="GV332" s="186"/>
      <c r="GW332" s="186"/>
      <c r="GX332" s="186"/>
      <c r="GY332" s="186"/>
      <c r="GZ332" s="186"/>
      <c r="HA332" s="186"/>
      <c r="HB332" s="186"/>
      <c r="HC332" s="186"/>
      <c r="HD332" s="186"/>
      <c r="HE332" s="186"/>
      <c r="HF332" s="186"/>
      <c r="HG332" s="186"/>
      <c r="HH332" s="186"/>
      <c r="HI332" s="186"/>
      <c r="HJ332" s="186"/>
      <c r="HK332" s="186"/>
      <c r="HL332" s="186"/>
      <c r="HM332" s="186"/>
      <c r="HN332" s="186"/>
      <c r="HO332" s="186"/>
      <c r="HP332" s="186"/>
      <c r="HQ332" s="186"/>
      <c r="HR332" s="186"/>
      <c r="HS332" s="186"/>
      <c r="HT332" s="186"/>
      <c r="HU332" s="186"/>
      <c r="HV332" s="186"/>
      <c r="HW332" s="186"/>
      <c r="HX332" s="186"/>
      <c r="HY332" s="186"/>
      <c r="HZ332" s="186"/>
      <c r="IA332" s="186"/>
      <c r="IB332" s="186"/>
      <c r="IC332" s="186"/>
      <c r="ID332" s="186"/>
      <c r="IE332" s="186"/>
      <c r="IF332" s="186"/>
      <c r="IG332" s="186"/>
      <c r="IH332" s="186"/>
      <c r="II332" s="186"/>
      <c r="IJ332" s="186"/>
      <c r="IK332" s="186"/>
      <c r="IL332" s="186"/>
      <c r="IM332" s="186"/>
      <c r="IN332" s="186"/>
      <c r="IO332" s="186"/>
      <c r="IP332" s="186"/>
      <c r="IQ332" s="186"/>
      <c r="IR332" s="186"/>
      <c r="IS332" s="186"/>
      <c r="IT332" s="186"/>
      <c r="IU332" s="186"/>
      <c r="IV332" s="186"/>
    </row>
    <row r="333" spans="1:256" hidden="1">
      <c r="A333" s="867"/>
      <c r="B333" s="843"/>
      <c r="C333" s="182" t="s">
        <v>1</v>
      </c>
      <c r="D333" s="183">
        <f>E333+M333</f>
        <v>0</v>
      </c>
      <c r="E333" s="184">
        <f>F333+I333+J333+K333+L333</f>
        <v>0</v>
      </c>
      <c r="F333" s="184">
        <f>G333+H333</f>
        <v>0</v>
      </c>
      <c r="G333" s="184"/>
      <c r="H333" s="184"/>
      <c r="I333" s="184"/>
      <c r="J333" s="184"/>
      <c r="K333" s="184"/>
      <c r="L333" s="184"/>
      <c r="M333" s="184">
        <f>N333+P333</f>
        <v>0</v>
      </c>
      <c r="N333" s="184"/>
      <c r="O333" s="184"/>
      <c r="P333" s="184"/>
      <c r="Q333" s="185"/>
      <c r="R333" s="185"/>
      <c r="S333" s="185"/>
      <c r="T333" s="185"/>
      <c r="U333" s="185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 s="186"/>
      <c r="BG333" s="186"/>
      <c r="BH333" s="186"/>
      <c r="BI333" s="186"/>
      <c r="BJ333" s="186"/>
      <c r="BK333" s="186"/>
      <c r="BL333" s="186"/>
      <c r="BM333" s="186"/>
      <c r="BN333" s="186"/>
      <c r="BO333" s="186"/>
      <c r="BP333" s="186"/>
      <c r="BQ333" s="186"/>
      <c r="BR333" s="186"/>
      <c r="BS333" s="186"/>
      <c r="BT333" s="186"/>
      <c r="BU333" s="186"/>
      <c r="BV333" s="186"/>
      <c r="BW333" s="186"/>
      <c r="BX333" s="186"/>
      <c r="BY333" s="186"/>
      <c r="BZ333" s="186"/>
      <c r="CA333" s="186"/>
      <c r="CB333" s="186"/>
      <c r="CC333" s="186"/>
      <c r="CD333" s="186"/>
      <c r="CE333" s="186"/>
      <c r="CF333" s="186"/>
      <c r="CG333" s="186"/>
      <c r="CH333" s="186"/>
      <c r="CI333" s="186"/>
      <c r="CJ333" s="186"/>
      <c r="CK333" s="186"/>
      <c r="CL333" s="186"/>
      <c r="CM333" s="186"/>
      <c r="CN333" s="186"/>
      <c r="CO333" s="186"/>
      <c r="CP333" s="186"/>
      <c r="CQ333" s="186"/>
      <c r="CR333" s="186"/>
      <c r="CS333" s="186"/>
      <c r="CT333" s="186"/>
      <c r="CU333" s="186"/>
      <c r="CV333" s="186"/>
      <c r="CW333" s="186"/>
      <c r="CX333" s="186"/>
      <c r="CY333" s="186"/>
      <c r="CZ333" s="186"/>
      <c r="DA333" s="186"/>
      <c r="DB333" s="186"/>
      <c r="DC333" s="186"/>
      <c r="DD333" s="186"/>
      <c r="DE333" s="186"/>
      <c r="DF333" s="186"/>
      <c r="DG333" s="186"/>
      <c r="DH333" s="186"/>
      <c r="DI333" s="186"/>
      <c r="DJ333" s="186"/>
      <c r="DK333" s="186"/>
      <c r="DL333" s="186"/>
      <c r="DM333" s="186"/>
      <c r="DN333" s="186"/>
      <c r="DO333" s="186"/>
      <c r="DP333" s="186"/>
      <c r="DQ333" s="186"/>
      <c r="DR333" s="186"/>
      <c r="DS333" s="186"/>
      <c r="DT333" s="186"/>
      <c r="DU333" s="186"/>
      <c r="DV333" s="186"/>
      <c r="DW333" s="186"/>
      <c r="DX333" s="186"/>
      <c r="DY333" s="186"/>
      <c r="DZ333" s="186"/>
      <c r="EA333" s="186"/>
      <c r="EB333" s="186"/>
      <c r="EC333" s="186"/>
      <c r="ED333" s="186"/>
      <c r="EE333" s="186"/>
      <c r="EF333" s="186"/>
      <c r="EG333" s="186"/>
      <c r="EH333" s="186"/>
      <c r="EI333" s="186"/>
      <c r="EJ333" s="186"/>
      <c r="EK333" s="186"/>
      <c r="EL333" s="186"/>
      <c r="EM333" s="186"/>
      <c r="EN333" s="186"/>
      <c r="EO333" s="186"/>
      <c r="EP333" s="186"/>
      <c r="EQ333" s="186"/>
      <c r="ER333" s="186"/>
      <c r="ES333" s="186"/>
      <c r="ET333" s="186"/>
      <c r="EU333" s="186"/>
      <c r="EV333" s="186"/>
      <c r="EW333" s="186"/>
      <c r="EX333" s="186"/>
      <c r="EY333" s="186"/>
      <c r="EZ333" s="186"/>
      <c r="FA333" s="186"/>
      <c r="FB333" s="186"/>
      <c r="FC333" s="186"/>
      <c r="FD333" s="186"/>
      <c r="FE333" s="186"/>
      <c r="FF333" s="186"/>
      <c r="FG333" s="186"/>
      <c r="FH333" s="186"/>
      <c r="FI333" s="186"/>
      <c r="FJ333" s="186"/>
      <c r="FK333" s="186"/>
      <c r="FL333" s="186"/>
      <c r="FM333" s="186"/>
      <c r="FN333" s="186"/>
      <c r="FO333" s="186"/>
      <c r="FP333" s="186"/>
      <c r="FQ333" s="186"/>
      <c r="FR333" s="186"/>
      <c r="FS333" s="186"/>
      <c r="FT333" s="186"/>
      <c r="FU333" s="186"/>
      <c r="FV333" s="186"/>
      <c r="FW333" s="186"/>
      <c r="FX333" s="186"/>
      <c r="FY333" s="186"/>
      <c r="FZ333" s="186"/>
      <c r="GA333" s="186"/>
      <c r="GB333" s="186"/>
      <c r="GC333" s="186"/>
      <c r="GD333" s="186"/>
      <c r="GE333" s="186"/>
      <c r="GF333" s="186"/>
      <c r="GG333" s="186"/>
      <c r="GH333" s="186"/>
      <c r="GI333" s="186"/>
      <c r="GJ333" s="186"/>
      <c r="GK333" s="186"/>
      <c r="GL333" s="186"/>
      <c r="GM333" s="186"/>
      <c r="GN333" s="186"/>
      <c r="GO333" s="186"/>
      <c r="GP333" s="186"/>
      <c r="GQ333" s="186"/>
      <c r="GR333" s="186"/>
      <c r="GS333" s="186"/>
      <c r="GT333" s="186"/>
      <c r="GU333" s="186"/>
      <c r="GV333" s="186"/>
      <c r="GW333" s="186"/>
      <c r="GX333" s="186"/>
      <c r="GY333" s="186"/>
      <c r="GZ333" s="186"/>
      <c r="HA333" s="186"/>
      <c r="HB333" s="186"/>
      <c r="HC333" s="186"/>
      <c r="HD333" s="186"/>
      <c r="HE333" s="186"/>
      <c r="HF333" s="186"/>
      <c r="HG333" s="186"/>
      <c r="HH333" s="186"/>
      <c r="HI333" s="186"/>
      <c r="HJ333" s="186"/>
      <c r="HK333" s="186"/>
      <c r="HL333" s="186"/>
      <c r="HM333" s="186"/>
      <c r="HN333" s="186"/>
      <c r="HO333" s="186"/>
      <c r="HP333" s="186"/>
      <c r="HQ333" s="186"/>
      <c r="HR333" s="186"/>
      <c r="HS333" s="186"/>
      <c r="HT333" s="186"/>
      <c r="HU333" s="186"/>
      <c r="HV333" s="186"/>
      <c r="HW333" s="186"/>
      <c r="HX333" s="186"/>
      <c r="HY333" s="186"/>
      <c r="HZ333" s="186"/>
      <c r="IA333" s="186"/>
      <c r="IB333" s="186"/>
      <c r="IC333" s="186"/>
      <c r="ID333" s="186"/>
      <c r="IE333" s="186"/>
      <c r="IF333" s="186"/>
      <c r="IG333" s="186"/>
      <c r="IH333" s="186"/>
      <c r="II333" s="186"/>
      <c r="IJ333" s="186"/>
      <c r="IK333" s="186"/>
      <c r="IL333" s="186"/>
      <c r="IM333" s="186"/>
      <c r="IN333" s="186"/>
      <c r="IO333" s="186"/>
      <c r="IP333" s="186"/>
      <c r="IQ333" s="186"/>
      <c r="IR333" s="186"/>
      <c r="IS333" s="186"/>
      <c r="IT333" s="186"/>
      <c r="IU333" s="186"/>
      <c r="IV333" s="186"/>
    </row>
    <row r="334" spans="1:256" hidden="1">
      <c r="A334" s="868"/>
      <c r="B334" s="844"/>
      <c r="C334" s="182" t="s">
        <v>2</v>
      </c>
      <c r="D334" s="183">
        <f>D332+D333</f>
        <v>200000</v>
      </c>
      <c r="E334" s="184">
        <f t="shared" ref="E334:P334" si="143">E332+E333</f>
        <v>0</v>
      </c>
      <c r="F334" s="184">
        <f t="shared" si="143"/>
        <v>0</v>
      </c>
      <c r="G334" s="184">
        <f t="shared" si="143"/>
        <v>0</v>
      </c>
      <c r="H334" s="184">
        <f t="shared" si="143"/>
        <v>0</v>
      </c>
      <c r="I334" s="184">
        <f t="shared" si="143"/>
        <v>0</v>
      </c>
      <c r="J334" s="184">
        <f t="shared" si="143"/>
        <v>0</v>
      </c>
      <c r="K334" s="184">
        <f t="shared" si="143"/>
        <v>0</v>
      </c>
      <c r="L334" s="184">
        <f t="shared" si="143"/>
        <v>0</v>
      </c>
      <c r="M334" s="184">
        <f t="shared" si="143"/>
        <v>200000</v>
      </c>
      <c r="N334" s="184">
        <f t="shared" si="143"/>
        <v>200000</v>
      </c>
      <c r="O334" s="184">
        <f t="shared" si="143"/>
        <v>200000</v>
      </c>
      <c r="P334" s="184">
        <f t="shared" si="143"/>
        <v>0</v>
      </c>
      <c r="Q334" s="185"/>
      <c r="R334" s="185"/>
      <c r="S334" s="185"/>
      <c r="T334" s="185"/>
      <c r="U334" s="185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 s="186"/>
      <c r="BG334" s="186"/>
      <c r="BH334" s="186"/>
      <c r="BI334" s="186"/>
      <c r="BJ334" s="186"/>
      <c r="BK334" s="186"/>
      <c r="BL334" s="186"/>
      <c r="BM334" s="186"/>
      <c r="BN334" s="186"/>
      <c r="BO334" s="186"/>
      <c r="BP334" s="186"/>
      <c r="BQ334" s="186"/>
      <c r="BR334" s="186"/>
      <c r="BS334" s="186"/>
      <c r="BT334" s="186"/>
      <c r="BU334" s="186"/>
      <c r="BV334" s="186"/>
      <c r="BW334" s="186"/>
      <c r="BX334" s="186"/>
      <c r="BY334" s="186"/>
      <c r="BZ334" s="186"/>
      <c r="CA334" s="186"/>
      <c r="CB334" s="186"/>
      <c r="CC334" s="186"/>
      <c r="CD334" s="186"/>
      <c r="CE334" s="186"/>
      <c r="CF334" s="186"/>
      <c r="CG334" s="186"/>
      <c r="CH334" s="186"/>
      <c r="CI334" s="186"/>
      <c r="CJ334" s="186"/>
      <c r="CK334" s="186"/>
      <c r="CL334" s="186"/>
      <c r="CM334" s="186"/>
      <c r="CN334" s="186"/>
      <c r="CO334" s="186"/>
      <c r="CP334" s="186"/>
      <c r="CQ334" s="186"/>
      <c r="CR334" s="186"/>
      <c r="CS334" s="186"/>
      <c r="CT334" s="186"/>
      <c r="CU334" s="186"/>
      <c r="CV334" s="186"/>
      <c r="CW334" s="186"/>
      <c r="CX334" s="186"/>
      <c r="CY334" s="186"/>
      <c r="CZ334" s="186"/>
      <c r="DA334" s="186"/>
      <c r="DB334" s="186"/>
      <c r="DC334" s="186"/>
      <c r="DD334" s="186"/>
      <c r="DE334" s="186"/>
      <c r="DF334" s="186"/>
      <c r="DG334" s="186"/>
      <c r="DH334" s="186"/>
      <c r="DI334" s="186"/>
      <c r="DJ334" s="186"/>
      <c r="DK334" s="186"/>
      <c r="DL334" s="186"/>
      <c r="DM334" s="186"/>
      <c r="DN334" s="186"/>
      <c r="DO334" s="186"/>
      <c r="DP334" s="186"/>
      <c r="DQ334" s="186"/>
      <c r="DR334" s="186"/>
      <c r="DS334" s="186"/>
      <c r="DT334" s="186"/>
      <c r="DU334" s="186"/>
      <c r="DV334" s="186"/>
      <c r="DW334" s="186"/>
      <c r="DX334" s="186"/>
      <c r="DY334" s="186"/>
      <c r="DZ334" s="186"/>
      <c r="EA334" s="186"/>
      <c r="EB334" s="186"/>
      <c r="EC334" s="186"/>
      <c r="ED334" s="186"/>
      <c r="EE334" s="186"/>
      <c r="EF334" s="186"/>
      <c r="EG334" s="186"/>
      <c r="EH334" s="186"/>
      <c r="EI334" s="186"/>
      <c r="EJ334" s="186"/>
      <c r="EK334" s="186"/>
      <c r="EL334" s="186"/>
      <c r="EM334" s="186"/>
      <c r="EN334" s="186"/>
      <c r="EO334" s="186"/>
      <c r="EP334" s="186"/>
      <c r="EQ334" s="186"/>
      <c r="ER334" s="186"/>
      <c r="ES334" s="186"/>
      <c r="ET334" s="186"/>
      <c r="EU334" s="186"/>
      <c r="EV334" s="186"/>
      <c r="EW334" s="186"/>
      <c r="EX334" s="186"/>
      <c r="EY334" s="186"/>
      <c r="EZ334" s="186"/>
      <c r="FA334" s="186"/>
      <c r="FB334" s="186"/>
      <c r="FC334" s="186"/>
      <c r="FD334" s="186"/>
      <c r="FE334" s="186"/>
      <c r="FF334" s="186"/>
      <c r="FG334" s="186"/>
      <c r="FH334" s="186"/>
      <c r="FI334" s="186"/>
      <c r="FJ334" s="186"/>
      <c r="FK334" s="186"/>
      <c r="FL334" s="186"/>
      <c r="FM334" s="186"/>
      <c r="FN334" s="186"/>
      <c r="FO334" s="186"/>
      <c r="FP334" s="186"/>
      <c r="FQ334" s="186"/>
      <c r="FR334" s="186"/>
      <c r="FS334" s="186"/>
      <c r="FT334" s="186"/>
      <c r="FU334" s="186"/>
      <c r="FV334" s="186"/>
      <c r="FW334" s="186"/>
      <c r="FX334" s="186"/>
      <c r="FY334" s="186"/>
      <c r="FZ334" s="186"/>
      <c r="GA334" s="186"/>
      <c r="GB334" s="186"/>
      <c r="GC334" s="186"/>
      <c r="GD334" s="186"/>
      <c r="GE334" s="186"/>
      <c r="GF334" s="186"/>
      <c r="GG334" s="186"/>
      <c r="GH334" s="186"/>
      <c r="GI334" s="186"/>
      <c r="GJ334" s="186"/>
      <c r="GK334" s="186"/>
      <c r="GL334" s="186"/>
      <c r="GM334" s="186"/>
      <c r="GN334" s="186"/>
      <c r="GO334" s="186"/>
      <c r="GP334" s="186"/>
      <c r="GQ334" s="186"/>
      <c r="GR334" s="186"/>
      <c r="GS334" s="186"/>
      <c r="GT334" s="186"/>
      <c r="GU334" s="186"/>
      <c r="GV334" s="186"/>
      <c r="GW334" s="186"/>
      <c r="GX334" s="186"/>
      <c r="GY334" s="186"/>
      <c r="GZ334" s="186"/>
      <c r="HA334" s="186"/>
      <c r="HB334" s="186"/>
      <c r="HC334" s="186"/>
      <c r="HD334" s="186"/>
      <c r="HE334" s="186"/>
      <c r="HF334" s="186"/>
      <c r="HG334" s="186"/>
      <c r="HH334" s="186"/>
      <c r="HI334" s="186"/>
      <c r="HJ334" s="186"/>
      <c r="HK334" s="186"/>
      <c r="HL334" s="186"/>
      <c r="HM334" s="186"/>
      <c r="HN334" s="186"/>
      <c r="HO334" s="186"/>
      <c r="HP334" s="186"/>
      <c r="HQ334" s="186"/>
      <c r="HR334" s="186"/>
      <c r="HS334" s="186"/>
      <c r="HT334" s="186"/>
      <c r="HU334" s="186"/>
      <c r="HV334" s="186"/>
      <c r="HW334" s="186"/>
      <c r="HX334" s="186"/>
      <c r="HY334" s="186"/>
      <c r="HZ334" s="186"/>
      <c r="IA334" s="186"/>
      <c r="IB334" s="186"/>
      <c r="IC334" s="186"/>
      <c r="ID334" s="186"/>
      <c r="IE334" s="186"/>
      <c r="IF334" s="186"/>
      <c r="IG334" s="186"/>
      <c r="IH334" s="186"/>
      <c r="II334" s="186"/>
      <c r="IJ334" s="186"/>
      <c r="IK334" s="186"/>
      <c r="IL334" s="186"/>
      <c r="IM334" s="186"/>
      <c r="IN334" s="186"/>
      <c r="IO334" s="186"/>
      <c r="IP334" s="186"/>
      <c r="IQ334" s="186"/>
      <c r="IR334" s="186"/>
      <c r="IS334" s="186"/>
      <c r="IT334" s="186"/>
      <c r="IU334" s="186"/>
      <c r="IV334" s="186"/>
    </row>
    <row r="335" spans="1:256" hidden="1">
      <c r="A335" s="866">
        <v>90002</v>
      </c>
      <c r="B335" s="842" t="s">
        <v>267</v>
      </c>
      <c r="C335" s="182" t="s">
        <v>0</v>
      </c>
      <c r="D335" s="183">
        <f t="shared" ref="D335:D360" si="144">E335+M335</f>
        <v>2000</v>
      </c>
      <c r="E335" s="184">
        <f t="shared" ref="E335:E360" si="145">F335+I335+J335+K335+L335</f>
        <v>2000</v>
      </c>
      <c r="F335" s="184">
        <f t="shared" ref="F335:F360" si="146">G335+H335</f>
        <v>2000</v>
      </c>
      <c r="G335" s="184">
        <v>2000</v>
      </c>
      <c r="H335" s="184">
        <v>0</v>
      </c>
      <c r="I335" s="184">
        <v>0</v>
      </c>
      <c r="J335" s="184">
        <v>0</v>
      </c>
      <c r="K335" s="184">
        <v>0</v>
      </c>
      <c r="L335" s="184">
        <v>0</v>
      </c>
      <c r="M335" s="184">
        <f>N335+P335</f>
        <v>0</v>
      </c>
      <c r="N335" s="184">
        <v>0</v>
      </c>
      <c r="O335" s="184">
        <v>0</v>
      </c>
      <c r="P335" s="184">
        <v>0</v>
      </c>
      <c r="Q335" s="185"/>
      <c r="R335" s="185"/>
      <c r="S335" s="185"/>
      <c r="T335" s="185"/>
      <c r="U335" s="185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 s="186"/>
      <c r="BG335" s="186"/>
      <c r="BH335" s="186"/>
      <c r="BI335" s="186"/>
      <c r="BJ335" s="186"/>
      <c r="BK335" s="186"/>
      <c r="BL335" s="186"/>
      <c r="BM335" s="186"/>
      <c r="BN335" s="186"/>
      <c r="BO335" s="186"/>
      <c r="BP335" s="186"/>
      <c r="BQ335" s="186"/>
      <c r="BR335" s="186"/>
      <c r="BS335" s="186"/>
      <c r="BT335" s="186"/>
      <c r="BU335" s="186"/>
      <c r="BV335" s="186"/>
      <c r="BW335" s="186"/>
      <c r="BX335" s="186"/>
      <c r="BY335" s="186"/>
      <c r="BZ335" s="186"/>
      <c r="CA335" s="186"/>
      <c r="CB335" s="186"/>
      <c r="CC335" s="186"/>
      <c r="CD335" s="186"/>
      <c r="CE335" s="186"/>
      <c r="CF335" s="186"/>
      <c r="CG335" s="186"/>
      <c r="CH335" s="186"/>
      <c r="CI335" s="186"/>
      <c r="CJ335" s="186"/>
      <c r="CK335" s="186"/>
      <c r="CL335" s="186"/>
      <c r="CM335" s="186"/>
      <c r="CN335" s="186"/>
      <c r="CO335" s="186"/>
      <c r="CP335" s="186"/>
      <c r="CQ335" s="186"/>
      <c r="CR335" s="186"/>
      <c r="CS335" s="186"/>
      <c r="CT335" s="186"/>
      <c r="CU335" s="186"/>
      <c r="CV335" s="186"/>
      <c r="CW335" s="186"/>
      <c r="CX335" s="186"/>
      <c r="CY335" s="186"/>
      <c r="CZ335" s="186"/>
      <c r="DA335" s="186"/>
      <c r="DB335" s="186"/>
      <c r="DC335" s="186"/>
      <c r="DD335" s="186"/>
      <c r="DE335" s="186"/>
      <c r="DF335" s="186"/>
      <c r="DG335" s="186"/>
      <c r="DH335" s="186"/>
      <c r="DI335" s="186"/>
      <c r="DJ335" s="186"/>
      <c r="DK335" s="186"/>
      <c r="DL335" s="186"/>
      <c r="DM335" s="186"/>
      <c r="DN335" s="186"/>
      <c r="DO335" s="186"/>
      <c r="DP335" s="186"/>
      <c r="DQ335" s="186"/>
      <c r="DR335" s="186"/>
      <c r="DS335" s="186"/>
      <c r="DT335" s="186"/>
      <c r="DU335" s="186"/>
      <c r="DV335" s="186"/>
      <c r="DW335" s="186"/>
      <c r="DX335" s="186"/>
      <c r="DY335" s="186"/>
      <c r="DZ335" s="186"/>
      <c r="EA335" s="186"/>
      <c r="EB335" s="186"/>
      <c r="EC335" s="186"/>
      <c r="ED335" s="186"/>
      <c r="EE335" s="186"/>
      <c r="EF335" s="186"/>
      <c r="EG335" s="186"/>
      <c r="EH335" s="186"/>
      <c r="EI335" s="186"/>
      <c r="EJ335" s="186"/>
      <c r="EK335" s="186"/>
      <c r="EL335" s="186"/>
      <c r="EM335" s="186"/>
      <c r="EN335" s="186"/>
      <c r="EO335" s="186"/>
      <c r="EP335" s="186"/>
      <c r="EQ335" s="186"/>
      <c r="ER335" s="186"/>
      <c r="ES335" s="186"/>
      <c r="ET335" s="186"/>
      <c r="EU335" s="186"/>
      <c r="EV335" s="186"/>
      <c r="EW335" s="186"/>
      <c r="EX335" s="186"/>
      <c r="EY335" s="186"/>
      <c r="EZ335" s="186"/>
      <c r="FA335" s="186"/>
      <c r="FB335" s="186"/>
      <c r="FC335" s="186"/>
      <c r="FD335" s="186"/>
      <c r="FE335" s="186"/>
      <c r="FF335" s="186"/>
      <c r="FG335" s="186"/>
      <c r="FH335" s="186"/>
      <c r="FI335" s="186"/>
      <c r="FJ335" s="186"/>
      <c r="FK335" s="186"/>
      <c r="FL335" s="186"/>
      <c r="FM335" s="186"/>
      <c r="FN335" s="186"/>
      <c r="FO335" s="186"/>
      <c r="FP335" s="186"/>
      <c r="FQ335" s="186"/>
      <c r="FR335" s="186"/>
      <c r="FS335" s="186"/>
      <c r="FT335" s="186"/>
      <c r="FU335" s="186"/>
      <c r="FV335" s="186"/>
      <c r="FW335" s="186"/>
      <c r="FX335" s="186"/>
      <c r="FY335" s="186"/>
      <c r="FZ335" s="186"/>
      <c r="GA335" s="186"/>
      <c r="GB335" s="186"/>
      <c r="GC335" s="186"/>
      <c r="GD335" s="186"/>
      <c r="GE335" s="186"/>
      <c r="GF335" s="186"/>
      <c r="GG335" s="186"/>
      <c r="GH335" s="186"/>
      <c r="GI335" s="186"/>
      <c r="GJ335" s="186"/>
      <c r="GK335" s="186"/>
      <c r="GL335" s="186"/>
      <c r="GM335" s="186"/>
      <c r="GN335" s="186"/>
      <c r="GO335" s="186"/>
      <c r="GP335" s="186"/>
      <c r="GQ335" s="186"/>
      <c r="GR335" s="186"/>
      <c r="GS335" s="186"/>
      <c r="GT335" s="186"/>
      <c r="GU335" s="186"/>
      <c r="GV335" s="186"/>
      <c r="GW335" s="186"/>
      <c r="GX335" s="186"/>
      <c r="GY335" s="186"/>
      <c r="GZ335" s="186"/>
      <c r="HA335" s="186"/>
      <c r="HB335" s="186"/>
      <c r="HC335" s="186"/>
      <c r="HD335" s="186"/>
      <c r="HE335" s="186"/>
      <c r="HF335" s="186"/>
      <c r="HG335" s="186"/>
      <c r="HH335" s="186"/>
      <c r="HI335" s="186"/>
      <c r="HJ335" s="186"/>
      <c r="HK335" s="186"/>
      <c r="HL335" s="186"/>
      <c r="HM335" s="186"/>
      <c r="HN335" s="186"/>
      <c r="HO335" s="186"/>
      <c r="HP335" s="186"/>
      <c r="HQ335" s="186"/>
      <c r="HR335" s="186"/>
      <c r="HS335" s="186"/>
      <c r="HT335" s="186"/>
      <c r="HU335" s="186"/>
      <c r="HV335" s="186"/>
      <c r="HW335" s="186"/>
      <c r="HX335" s="186"/>
      <c r="HY335" s="186"/>
      <c r="HZ335" s="186"/>
      <c r="IA335" s="186"/>
      <c r="IB335" s="186"/>
      <c r="IC335" s="186"/>
      <c r="ID335" s="186"/>
      <c r="IE335" s="186"/>
      <c r="IF335" s="186"/>
      <c r="IG335" s="186"/>
      <c r="IH335" s="186"/>
      <c r="II335" s="186"/>
      <c r="IJ335" s="186"/>
      <c r="IK335" s="186"/>
      <c r="IL335" s="186"/>
      <c r="IM335" s="186"/>
      <c r="IN335" s="186"/>
      <c r="IO335" s="186"/>
      <c r="IP335" s="186"/>
      <c r="IQ335" s="186"/>
      <c r="IR335" s="186"/>
      <c r="IS335" s="186"/>
      <c r="IT335" s="186"/>
      <c r="IU335" s="186"/>
      <c r="IV335" s="186"/>
    </row>
    <row r="336" spans="1:256" hidden="1">
      <c r="A336" s="867"/>
      <c r="B336" s="843"/>
      <c r="C336" s="182" t="s">
        <v>1</v>
      </c>
      <c r="D336" s="183">
        <f t="shared" si="144"/>
        <v>0</v>
      </c>
      <c r="E336" s="184">
        <f t="shared" si="145"/>
        <v>0</v>
      </c>
      <c r="F336" s="184">
        <f t="shared" si="146"/>
        <v>0</v>
      </c>
      <c r="G336" s="184"/>
      <c r="H336" s="184"/>
      <c r="I336" s="184"/>
      <c r="J336" s="184"/>
      <c r="K336" s="184"/>
      <c r="L336" s="184"/>
      <c r="M336" s="184">
        <f>N336+P336</f>
        <v>0</v>
      </c>
      <c r="N336" s="184"/>
      <c r="O336" s="184"/>
      <c r="P336" s="184"/>
      <c r="Q336" s="185"/>
      <c r="R336" s="185"/>
      <c r="S336" s="185"/>
      <c r="T336" s="185"/>
      <c r="U336" s="185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  <c r="BU336" s="186"/>
      <c r="BV336" s="186"/>
      <c r="BW336" s="186"/>
      <c r="BX336" s="186"/>
      <c r="BY336" s="186"/>
      <c r="BZ336" s="186"/>
      <c r="CA336" s="186"/>
      <c r="CB336" s="186"/>
      <c r="CC336" s="186"/>
      <c r="CD336" s="186"/>
      <c r="CE336" s="186"/>
      <c r="CF336" s="186"/>
      <c r="CG336" s="186"/>
      <c r="CH336" s="186"/>
      <c r="CI336" s="186"/>
      <c r="CJ336" s="186"/>
      <c r="CK336" s="186"/>
      <c r="CL336" s="186"/>
      <c r="CM336" s="186"/>
      <c r="CN336" s="186"/>
      <c r="CO336" s="186"/>
      <c r="CP336" s="186"/>
      <c r="CQ336" s="186"/>
      <c r="CR336" s="186"/>
      <c r="CS336" s="186"/>
      <c r="CT336" s="186"/>
      <c r="CU336" s="186"/>
      <c r="CV336" s="186"/>
      <c r="CW336" s="186"/>
      <c r="CX336" s="186"/>
      <c r="CY336" s="186"/>
      <c r="CZ336" s="186"/>
      <c r="DA336" s="186"/>
      <c r="DB336" s="186"/>
      <c r="DC336" s="186"/>
      <c r="DD336" s="186"/>
      <c r="DE336" s="186"/>
      <c r="DF336" s="186"/>
      <c r="DG336" s="186"/>
      <c r="DH336" s="186"/>
      <c r="DI336" s="186"/>
      <c r="DJ336" s="186"/>
      <c r="DK336" s="186"/>
      <c r="DL336" s="186"/>
      <c r="DM336" s="186"/>
      <c r="DN336" s="186"/>
      <c r="DO336" s="186"/>
      <c r="DP336" s="186"/>
      <c r="DQ336" s="186"/>
      <c r="DR336" s="186"/>
      <c r="DS336" s="186"/>
      <c r="DT336" s="186"/>
      <c r="DU336" s="186"/>
      <c r="DV336" s="186"/>
      <c r="DW336" s="186"/>
      <c r="DX336" s="186"/>
      <c r="DY336" s="186"/>
      <c r="DZ336" s="186"/>
      <c r="EA336" s="186"/>
      <c r="EB336" s="186"/>
      <c r="EC336" s="186"/>
      <c r="ED336" s="186"/>
      <c r="EE336" s="186"/>
      <c r="EF336" s="186"/>
      <c r="EG336" s="186"/>
      <c r="EH336" s="186"/>
      <c r="EI336" s="186"/>
      <c r="EJ336" s="186"/>
      <c r="EK336" s="186"/>
      <c r="EL336" s="186"/>
      <c r="EM336" s="186"/>
      <c r="EN336" s="186"/>
      <c r="EO336" s="186"/>
      <c r="EP336" s="186"/>
      <c r="EQ336" s="186"/>
      <c r="ER336" s="186"/>
      <c r="ES336" s="186"/>
      <c r="ET336" s="186"/>
      <c r="EU336" s="186"/>
      <c r="EV336" s="186"/>
      <c r="EW336" s="186"/>
      <c r="EX336" s="186"/>
      <c r="EY336" s="186"/>
      <c r="EZ336" s="186"/>
      <c r="FA336" s="186"/>
      <c r="FB336" s="186"/>
      <c r="FC336" s="186"/>
      <c r="FD336" s="186"/>
      <c r="FE336" s="186"/>
      <c r="FF336" s="186"/>
      <c r="FG336" s="186"/>
      <c r="FH336" s="186"/>
      <c r="FI336" s="186"/>
      <c r="FJ336" s="186"/>
      <c r="FK336" s="186"/>
      <c r="FL336" s="186"/>
      <c r="FM336" s="186"/>
      <c r="FN336" s="186"/>
      <c r="FO336" s="186"/>
      <c r="FP336" s="186"/>
      <c r="FQ336" s="186"/>
      <c r="FR336" s="186"/>
      <c r="FS336" s="186"/>
      <c r="FT336" s="186"/>
      <c r="FU336" s="186"/>
      <c r="FV336" s="186"/>
      <c r="FW336" s="186"/>
      <c r="FX336" s="186"/>
      <c r="FY336" s="186"/>
      <c r="FZ336" s="186"/>
      <c r="GA336" s="186"/>
      <c r="GB336" s="186"/>
      <c r="GC336" s="186"/>
      <c r="GD336" s="186"/>
      <c r="GE336" s="186"/>
      <c r="GF336" s="186"/>
      <c r="GG336" s="186"/>
      <c r="GH336" s="186"/>
      <c r="GI336" s="186"/>
      <c r="GJ336" s="186"/>
      <c r="GK336" s="186"/>
      <c r="GL336" s="186"/>
      <c r="GM336" s="186"/>
      <c r="GN336" s="186"/>
      <c r="GO336" s="186"/>
      <c r="GP336" s="186"/>
      <c r="GQ336" s="186"/>
      <c r="GR336" s="186"/>
      <c r="GS336" s="186"/>
      <c r="GT336" s="186"/>
      <c r="GU336" s="186"/>
      <c r="GV336" s="186"/>
      <c r="GW336" s="186"/>
      <c r="GX336" s="186"/>
      <c r="GY336" s="186"/>
      <c r="GZ336" s="186"/>
      <c r="HA336" s="186"/>
      <c r="HB336" s="186"/>
      <c r="HC336" s="186"/>
      <c r="HD336" s="186"/>
      <c r="HE336" s="186"/>
      <c r="HF336" s="186"/>
      <c r="HG336" s="186"/>
      <c r="HH336" s="186"/>
      <c r="HI336" s="186"/>
      <c r="HJ336" s="186"/>
      <c r="HK336" s="186"/>
      <c r="HL336" s="186"/>
      <c r="HM336" s="186"/>
      <c r="HN336" s="186"/>
      <c r="HO336" s="186"/>
      <c r="HP336" s="186"/>
      <c r="HQ336" s="186"/>
      <c r="HR336" s="186"/>
      <c r="HS336" s="186"/>
      <c r="HT336" s="186"/>
      <c r="HU336" s="186"/>
      <c r="HV336" s="186"/>
      <c r="HW336" s="186"/>
      <c r="HX336" s="186"/>
      <c r="HY336" s="186"/>
      <c r="HZ336" s="186"/>
      <c r="IA336" s="186"/>
      <c r="IB336" s="186"/>
      <c r="IC336" s="186"/>
      <c r="ID336" s="186"/>
      <c r="IE336" s="186"/>
      <c r="IF336" s="186"/>
      <c r="IG336" s="186"/>
      <c r="IH336" s="186"/>
      <c r="II336" s="186"/>
      <c r="IJ336" s="186"/>
      <c r="IK336" s="186"/>
      <c r="IL336" s="186"/>
      <c r="IM336" s="186"/>
      <c r="IN336" s="186"/>
      <c r="IO336" s="186"/>
      <c r="IP336" s="186"/>
      <c r="IQ336" s="186"/>
      <c r="IR336" s="186"/>
      <c r="IS336" s="186"/>
      <c r="IT336" s="186"/>
      <c r="IU336" s="186"/>
      <c r="IV336" s="186"/>
    </row>
    <row r="337" spans="1:256" hidden="1">
      <c r="A337" s="868"/>
      <c r="B337" s="844"/>
      <c r="C337" s="182" t="s">
        <v>2</v>
      </c>
      <c r="D337" s="183">
        <f>D335+D336</f>
        <v>2000</v>
      </c>
      <c r="E337" s="184">
        <f t="shared" ref="E337:P337" si="147">E335+E336</f>
        <v>2000</v>
      </c>
      <c r="F337" s="184">
        <f t="shared" si="147"/>
        <v>2000</v>
      </c>
      <c r="G337" s="184">
        <f t="shared" si="147"/>
        <v>2000</v>
      </c>
      <c r="H337" s="184">
        <f t="shared" si="147"/>
        <v>0</v>
      </c>
      <c r="I337" s="184">
        <f t="shared" si="147"/>
        <v>0</v>
      </c>
      <c r="J337" s="184">
        <f t="shared" si="147"/>
        <v>0</v>
      </c>
      <c r="K337" s="184">
        <f t="shared" si="147"/>
        <v>0</v>
      </c>
      <c r="L337" s="184">
        <f t="shared" si="147"/>
        <v>0</v>
      </c>
      <c r="M337" s="184">
        <f t="shared" si="147"/>
        <v>0</v>
      </c>
      <c r="N337" s="184">
        <f t="shared" si="147"/>
        <v>0</v>
      </c>
      <c r="O337" s="184">
        <f t="shared" si="147"/>
        <v>0</v>
      </c>
      <c r="P337" s="184">
        <f t="shared" si="147"/>
        <v>0</v>
      </c>
      <c r="Q337" s="185"/>
      <c r="R337" s="185"/>
      <c r="S337" s="185"/>
      <c r="T337" s="185"/>
      <c r="U337" s="185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 s="186"/>
      <c r="BG337" s="186"/>
      <c r="BH337" s="186"/>
      <c r="BI337" s="186"/>
      <c r="BJ337" s="186"/>
      <c r="BK337" s="186"/>
      <c r="BL337" s="186"/>
      <c r="BM337" s="186"/>
      <c r="BN337" s="186"/>
      <c r="BO337" s="186"/>
      <c r="BP337" s="186"/>
      <c r="BQ337" s="186"/>
      <c r="BR337" s="186"/>
      <c r="BS337" s="186"/>
      <c r="BT337" s="186"/>
      <c r="BU337" s="186"/>
      <c r="BV337" s="186"/>
      <c r="BW337" s="186"/>
      <c r="BX337" s="186"/>
      <c r="BY337" s="186"/>
      <c r="BZ337" s="186"/>
      <c r="CA337" s="186"/>
      <c r="CB337" s="186"/>
      <c r="CC337" s="186"/>
      <c r="CD337" s="186"/>
      <c r="CE337" s="186"/>
      <c r="CF337" s="186"/>
      <c r="CG337" s="186"/>
      <c r="CH337" s="186"/>
      <c r="CI337" s="186"/>
      <c r="CJ337" s="186"/>
      <c r="CK337" s="186"/>
      <c r="CL337" s="186"/>
      <c r="CM337" s="186"/>
      <c r="CN337" s="186"/>
      <c r="CO337" s="186"/>
      <c r="CP337" s="186"/>
      <c r="CQ337" s="186"/>
      <c r="CR337" s="186"/>
      <c r="CS337" s="186"/>
      <c r="CT337" s="186"/>
      <c r="CU337" s="186"/>
      <c r="CV337" s="186"/>
      <c r="CW337" s="186"/>
      <c r="CX337" s="186"/>
      <c r="CY337" s="186"/>
      <c r="CZ337" s="186"/>
      <c r="DA337" s="186"/>
      <c r="DB337" s="186"/>
      <c r="DC337" s="186"/>
      <c r="DD337" s="186"/>
      <c r="DE337" s="186"/>
      <c r="DF337" s="186"/>
      <c r="DG337" s="186"/>
      <c r="DH337" s="186"/>
      <c r="DI337" s="186"/>
      <c r="DJ337" s="186"/>
      <c r="DK337" s="186"/>
      <c r="DL337" s="186"/>
      <c r="DM337" s="186"/>
      <c r="DN337" s="186"/>
      <c r="DO337" s="186"/>
      <c r="DP337" s="186"/>
      <c r="DQ337" s="186"/>
      <c r="DR337" s="186"/>
      <c r="DS337" s="186"/>
      <c r="DT337" s="186"/>
      <c r="DU337" s="186"/>
      <c r="DV337" s="186"/>
      <c r="DW337" s="186"/>
      <c r="DX337" s="186"/>
      <c r="DY337" s="186"/>
      <c r="DZ337" s="186"/>
      <c r="EA337" s="186"/>
      <c r="EB337" s="186"/>
      <c r="EC337" s="186"/>
      <c r="ED337" s="186"/>
      <c r="EE337" s="186"/>
      <c r="EF337" s="186"/>
      <c r="EG337" s="186"/>
      <c r="EH337" s="186"/>
      <c r="EI337" s="186"/>
      <c r="EJ337" s="186"/>
      <c r="EK337" s="186"/>
      <c r="EL337" s="186"/>
      <c r="EM337" s="186"/>
      <c r="EN337" s="186"/>
      <c r="EO337" s="186"/>
      <c r="EP337" s="186"/>
      <c r="EQ337" s="186"/>
      <c r="ER337" s="186"/>
      <c r="ES337" s="186"/>
      <c r="ET337" s="186"/>
      <c r="EU337" s="186"/>
      <c r="EV337" s="186"/>
      <c r="EW337" s="186"/>
      <c r="EX337" s="186"/>
      <c r="EY337" s="186"/>
      <c r="EZ337" s="186"/>
      <c r="FA337" s="186"/>
      <c r="FB337" s="186"/>
      <c r="FC337" s="186"/>
      <c r="FD337" s="186"/>
      <c r="FE337" s="186"/>
      <c r="FF337" s="186"/>
      <c r="FG337" s="186"/>
      <c r="FH337" s="186"/>
      <c r="FI337" s="186"/>
      <c r="FJ337" s="186"/>
      <c r="FK337" s="186"/>
      <c r="FL337" s="186"/>
      <c r="FM337" s="186"/>
      <c r="FN337" s="186"/>
      <c r="FO337" s="186"/>
      <c r="FP337" s="186"/>
      <c r="FQ337" s="186"/>
      <c r="FR337" s="186"/>
      <c r="FS337" s="186"/>
      <c r="FT337" s="186"/>
      <c r="FU337" s="186"/>
      <c r="FV337" s="186"/>
      <c r="FW337" s="186"/>
      <c r="FX337" s="186"/>
      <c r="FY337" s="186"/>
      <c r="FZ337" s="186"/>
      <c r="GA337" s="186"/>
      <c r="GB337" s="186"/>
      <c r="GC337" s="186"/>
      <c r="GD337" s="186"/>
      <c r="GE337" s="186"/>
      <c r="GF337" s="186"/>
      <c r="GG337" s="186"/>
      <c r="GH337" s="186"/>
      <c r="GI337" s="186"/>
      <c r="GJ337" s="186"/>
      <c r="GK337" s="186"/>
      <c r="GL337" s="186"/>
      <c r="GM337" s="186"/>
      <c r="GN337" s="186"/>
      <c r="GO337" s="186"/>
      <c r="GP337" s="186"/>
      <c r="GQ337" s="186"/>
      <c r="GR337" s="186"/>
      <c r="GS337" s="186"/>
      <c r="GT337" s="186"/>
      <c r="GU337" s="186"/>
      <c r="GV337" s="186"/>
      <c r="GW337" s="186"/>
      <c r="GX337" s="186"/>
      <c r="GY337" s="186"/>
      <c r="GZ337" s="186"/>
      <c r="HA337" s="186"/>
      <c r="HB337" s="186"/>
      <c r="HC337" s="186"/>
      <c r="HD337" s="186"/>
      <c r="HE337" s="186"/>
      <c r="HF337" s="186"/>
      <c r="HG337" s="186"/>
      <c r="HH337" s="186"/>
      <c r="HI337" s="186"/>
      <c r="HJ337" s="186"/>
      <c r="HK337" s="186"/>
      <c r="HL337" s="186"/>
      <c r="HM337" s="186"/>
      <c r="HN337" s="186"/>
      <c r="HO337" s="186"/>
      <c r="HP337" s="186"/>
      <c r="HQ337" s="186"/>
      <c r="HR337" s="186"/>
      <c r="HS337" s="186"/>
      <c r="HT337" s="186"/>
      <c r="HU337" s="186"/>
      <c r="HV337" s="186"/>
      <c r="HW337" s="186"/>
      <c r="HX337" s="186"/>
      <c r="HY337" s="186"/>
      <c r="HZ337" s="186"/>
      <c r="IA337" s="186"/>
      <c r="IB337" s="186"/>
      <c r="IC337" s="186"/>
      <c r="ID337" s="186"/>
      <c r="IE337" s="186"/>
      <c r="IF337" s="186"/>
      <c r="IG337" s="186"/>
      <c r="IH337" s="186"/>
      <c r="II337" s="186"/>
      <c r="IJ337" s="186"/>
      <c r="IK337" s="186"/>
      <c r="IL337" s="186"/>
      <c r="IM337" s="186"/>
      <c r="IN337" s="186"/>
      <c r="IO337" s="186"/>
      <c r="IP337" s="186"/>
      <c r="IQ337" s="186"/>
      <c r="IR337" s="186"/>
      <c r="IS337" s="186"/>
      <c r="IT337" s="186"/>
      <c r="IU337" s="186"/>
      <c r="IV337" s="186"/>
    </row>
    <row r="338" spans="1:256" hidden="1">
      <c r="A338" s="866">
        <v>90005</v>
      </c>
      <c r="B338" s="842" t="s">
        <v>268</v>
      </c>
      <c r="C338" s="182" t="s">
        <v>0</v>
      </c>
      <c r="D338" s="183">
        <f t="shared" si="144"/>
        <v>287000</v>
      </c>
      <c r="E338" s="184">
        <f t="shared" si="145"/>
        <v>287000</v>
      </c>
      <c r="F338" s="184">
        <f t="shared" si="146"/>
        <v>287000</v>
      </c>
      <c r="G338" s="184">
        <v>0</v>
      </c>
      <c r="H338" s="184">
        <v>287000</v>
      </c>
      <c r="I338" s="184">
        <v>0</v>
      </c>
      <c r="J338" s="184">
        <v>0</v>
      </c>
      <c r="K338" s="184">
        <v>0</v>
      </c>
      <c r="L338" s="184">
        <v>0</v>
      </c>
      <c r="M338" s="184">
        <f t="shared" ref="M338:M360" si="148">N338+P338</f>
        <v>0</v>
      </c>
      <c r="N338" s="184">
        <v>0</v>
      </c>
      <c r="O338" s="184">
        <v>0</v>
      </c>
      <c r="P338" s="184">
        <v>0</v>
      </c>
      <c r="Q338" s="185"/>
      <c r="R338" s="185"/>
      <c r="S338" s="185"/>
      <c r="T338" s="185"/>
      <c r="U338" s="185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  <c r="BZ338" s="186"/>
      <c r="CA338" s="186"/>
      <c r="CB338" s="186"/>
      <c r="CC338" s="186"/>
      <c r="CD338" s="186"/>
      <c r="CE338" s="186"/>
      <c r="CF338" s="186"/>
      <c r="CG338" s="186"/>
      <c r="CH338" s="186"/>
      <c r="CI338" s="186"/>
      <c r="CJ338" s="186"/>
      <c r="CK338" s="186"/>
      <c r="CL338" s="186"/>
      <c r="CM338" s="186"/>
      <c r="CN338" s="186"/>
      <c r="CO338" s="186"/>
      <c r="CP338" s="186"/>
      <c r="CQ338" s="186"/>
      <c r="CR338" s="186"/>
      <c r="CS338" s="186"/>
      <c r="CT338" s="186"/>
      <c r="CU338" s="186"/>
      <c r="CV338" s="186"/>
      <c r="CW338" s="186"/>
      <c r="CX338" s="186"/>
      <c r="CY338" s="186"/>
      <c r="CZ338" s="186"/>
      <c r="DA338" s="186"/>
      <c r="DB338" s="186"/>
      <c r="DC338" s="186"/>
      <c r="DD338" s="186"/>
      <c r="DE338" s="186"/>
      <c r="DF338" s="186"/>
      <c r="DG338" s="186"/>
      <c r="DH338" s="186"/>
      <c r="DI338" s="186"/>
      <c r="DJ338" s="186"/>
      <c r="DK338" s="186"/>
      <c r="DL338" s="186"/>
      <c r="DM338" s="186"/>
      <c r="DN338" s="186"/>
      <c r="DO338" s="186"/>
      <c r="DP338" s="186"/>
      <c r="DQ338" s="186"/>
      <c r="DR338" s="186"/>
      <c r="DS338" s="186"/>
      <c r="DT338" s="186"/>
      <c r="DU338" s="186"/>
      <c r="DV338" s="186"/>
      <c r="DW338" s="186"/>
      <c r="DX338" s="186"/>
      <c r="DY338" s="186"/>
      <c r="DZ338" s="186"/>
      <c r="EA338" s="186"/>
      <c r="EB338" s="186"/>
      <c r="EC338" s="186"/>
      <c r="ED338" s="186"/>
      <c r="EE338" s="186"/>
      <c r="EF338" s="186"/>
      <c r="EG338" s="186"/>
      <c r="EH338" s="186"/>
      <c r="EI338" s="186"/>
      <c r="EJ338" s="186"/>
      <c r="EK338" s="186"/>
      <c r="EL338" s="186"/>
      <c r="EM338" s="186"/>
      <c r="EN338" s="186"/>
      <c r="EO338" s="186"/>
      <c r="EP338" s="186"/>
      <c r="EQ338" s="186"/>
      <c r="ER338" s="186"/>
      <c r="ES338" s="186"/>
      <c r="ET338" s="186"/>
      <c r="EU338" s="186"/>
      <c r="EV338" s="186"/>
      <c r="EW338" s="186"/>
      <c r="EX338" s="186"/>
      <c r="EY338" s="186"/>
      <c r="EZ338" s="186"/>
      <c r="FA338" s="186"/>
      <c r="FB338" s="186"/>
      <c r="FC338" s="186"/>
      <c r="FD338" s="186"/>
      <c r="FE338" s="186"/>
      <c r="FF338" s="186"/>
      <c r="FG338" s="186"/>
      <c r="FH338" s="186"/>
      <c r="FI338" s="186"/>
      <c r="FJ338" s="186"/>
      <c r="FK338" s="186"/>
      <c r="FL338" s="186"/>
      <c r="FM338" s="186"/>
      <c r="FN338" s="186"/>
      <c r="FO338" s="186"/>
      <c r="FP338" s="186"/>
      <c r="FQ338" s="186"/>
      <c r="FR338" s="186"/>
      <c r="FS338" s="186"/>
      <c r="FT338" s="186"/>
      <c r="FU338" s="186"/>
      <c r="FV338" s="186"/>
      <c r="FW338" s="186"/>
      <c r="FX338" s="186"/>
      <c r="FY338" s="186"/>
      <c r="FZ338" s="186"/>
      <c r="GA338" s="186"/>
      <c r="GB338" s="186"/>
      <c r="GC338" s="186"/>
      <c r="GD338" s="186"/>
      <c r="GE338" s="186"/>
      <c r="GF338" s="186"/>
      <c r="GG338" s="186"/>
      <c r="GH338" s="186"/>
      <c r="GI338" s="186"/>
      <c r="GJ338" s="186"/>
      <c r="GK338" s="186"/>
      <c r="GL338" s="186"/>
      <c r="GM338" s="186"/>
      <c r="GN338" s="186"/>
      <c r="GO338" s="186"/>
      <c r="GP338" s="186"/>
      <c r="GQ338" s="186"/>
      <c r="GR338" s="186"/>
      <c r="GS338" s="186"/>
      <c r="GT338" s="186"/>
      <c r="GU338" s="186"/>
      <c r="GV338" s="186"/>
      <c r="GW338" s="186"/>
      <c r="GX338" s="186"/>
      <c r="GY338" s="186"/>
      <c r="GZ338" s="186"/>
      <c r="HA338" s="186"/>
      <c r="HB338" s="186"/>
      <c r="HC338" s="186"/>
      <c r="HD338" s="186"/>
      <c r="HE338" s="186"/>
      <c r="HF338" s="186"/>
      <c r="HG338" s="186"/>
      <c r="HH338" s="186"/>
      <c r="HI338" s="186"/>
      <c r="HJ338" s="186"/>
      <c r="HK338" s="186"/>
      <c r="HL338" s="186"/>
      <c r="HM338" s="186"/>
      <c r="HN338" s="186"/>
      <c r="HO338" s="186"/>
      <c r="HP338" s="186"/>
      <c r="HQ338" s="186"/>
      <c r="HR338" s="186"/>
      <c r="HS338" s="186"/>
      <c r="HT338" s="186"/>
      <c r="HU338" s="186"/>
      <c r="HV338" s="186"/>
      <c r="HW338" s="186"/>
      <c r="HX338" s="186"/>
      <c r="HY338" s="186"/>
      <c r="HZ338" s="186"/>
      <c r="IA338" s="186"/>
      <c r="IB338" s="186"/>
      <c r="IC338" s="186"/>
      <c r="ID338" s="186"/>
      <c r="IE338" s="186"/>
      <c r="IF338" s="186"/>
      <c r="IG338" s="186"/>
      <c r="IH338" s="186"/>
      <c r="II338" s="186"/>
      <c r="IJ338" s="186"/>
      <c r="IK338" s="186"/>
      <c r="IL338" s="186"/>
      <c r="IM338" s="186"/>
      <c r="IN338" s="186"/>
      <c r="IO338" s="186"/>
      <c r="IP338" s="186"/>
      <c r="IQ338" s="186"/>
      <c r="IR338" s="186"/>
      <c r="IS338" s="186"/>
      <c r="IT338" s="186"/>
      <c r="IU338" s="186"/>
      <c r="IV338" s="186"/>
    </row>
    <row r="339" spans="1:256" hidden="1">
      <c r="A339" s="867"/>
      <c r="B339" s="843"/>
      <c r="C339" s="182" t="s">
        <v>1</v>
      </c>
      <c r="D339" s="183">
        <f t="shared" si="144"/>
        <v>0</v>
      </c>
      <c r="E339" s="184">
        <f t="shared" si="145"/>
        <v>0</v>
      </c>
      <c r="F339" s="184">
        <f t="shared" si="146"/>
        <v>0</v>
      </c>
      <c r="G339" s="184"/>
      <c r="H339" s="184"/>
      <c r="I339" s="184"/>
      <c r="J339" s="184"/>
      <c r="K339" s="184"/>
      <c r="L339" s="184"/>
      <c r="M339" s="184">
        <f t="shared" si="148"/>
        <v>0</v>
      </c>
      <c r="N339" s="184"/>
      <c r="O339" s="184"/>
      <c r="P339" s="184"/>
      <c r="Q339" s="185"/>
      <c r="R339" s="185"/>
      <c r="S339" s="185"/>
      <c r="T339" s="185"/>
      <c r="U339" s="185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 s="186"/>
      <c r="BG339" s="186"/>
      <c r="BH339" s="186"/>
      <c r="BI339" s="186"/>
      <c r="BJ339" s="186"/>
      <c r="BK339" s="186"/>
      <c r="BL339" s="186"/>
      <c r="BM339" s="186"/>
      <c r="BN339" s="186"/>
      <c r="BO339" s="186"/>
      <c r="BP339" s="186"/>
      <c r="BQ339" s="186"/>
      <c r="BR339" s="186"/>
      <c r="BS339" s="186"/>
      <c r="BT339" s="186"/>
      <c r="BU339" s="186"/>
      <c r="BV339" s="186"/>
      <c r="BW339" s="186"/>
      <c r="BX339" s="186"/>
      <c r="BY339" s="186"/>
      <c r="BZ339" s="186"/>
      <c r="CA339" s="186"/>
      <c r="CB339" s="186"/>
      <c r="CC339" s="186"/>
      <c r="CD339" s="186"/>
      <c r="CE339" s="186"/>
      <c r="CF339" s="186"/>
      <c r="CG339" s="186"/>
      <c r="CH339" s="186"/>
      <c r="CI339" s="186"/>
      <c r="CJ339" s="186"/>
      <c r="CK339" s="186"/>
      <c r="CL339" s="186"/>
      <c r="CM339" s="186"/>
      <c r="CN339" s="186"/>
      <c r="CO339" s="186"/>
      <c r="CP339" s="186"/>
      <c r="CQ339" s="186"/>
      <c r="CR339" s="186"/>
      <c r="CS339" s="186"/>
      <c r="CT339" s="186"/>
      <c r="CU339" s="186"/>
      <c r="CV339" s="186"/>
      <c r="CW339" s="186"/>
      <c r="CX339" s="186"/>
      <c r="CY339" s="186"/>
      <c r="CZ339" s="186"/>
      <c r="DA339" s="186"/>
      <c r="DB339" s="186"/>
      <c r="DC339" s="186"/>
      <c r="DD339" s="186"/>
      <c r="DE339" s="186"/>
      <c r="DF339" s="186"/>
      <c r="DG339" s="186"/>
      <c r="DH339" s="186"/>
      <c r="DI339" s="186"/>
      <c r="DJ339" s="186"/>
      <c r="DK339" s="186"/>
      <c r="DL339" s="186"/>
      <c r="DM339" s="186"/>
      <c r="DN339" s="186"/>
      <c r="DO339" s="186"/>
      <c r="DP339" s="186"/>
      <c r="DQ339" s="186"/>
      <c r="DR339" s="186"/>
      <c r="DS339" s="186"/>
      <c r="DT339" s="186"/>
      <c r="DU339" s="186"/>
      <c r="DV339" s="186"/>
      <c r="DW339" s="186"/>
      <c r="DX339" s="186"/>
      <c r="DY339" s="186"/>
      <c r="DZ339" s="186"/>
      <c r="EA339" s="186"/>
      <c r="EB339" s="186"/>
      <c r="EC339" s="186"/>
      <c r="ED339" s="186"/>
      <c r="EE339" s="186"/>
      <c r="EF339" s="186"/>
      <c r="EG339" s="186"/>
      <c r="EH339" s="186"/>
      <c r="EI339" s="186"/>
      <c r="EJ339" s="186"/>
      <c r="EK339" s="186"/>
      <c r="EL339" s="186"/>
      <c r="EM339" s="186"/>
      <c r="EN339" s="186"/>
      <c r="EO339" s="186"/>
      <c r="EP339" s="186"/>
      <c r="EQ339" s="186"/>
      <c r="ER339" s="186"/>
      <c r="ES339" s="186"/>
      <c r="ET339" s="186"/>
      <c r="EU339" s="186"/>
      <c r="EV339" s="186"/>
      <c r="EW339" s="186"/>
      <c r="EX339" s="186"/>
      <c r="EY339" s="186"/>
      <c r="EZ339" s="186"/>
      <c r="FA339" s="186"/>
      <c r="FB339" s="186"/>
      <c r="FC339" s="186"/>
      <c r="FD339" s="186"/>
      <c r="FE339" s="186"/>
      <c r="FF339" s="186"/>
      <c r="FG339" s="186"/>
      <c r="FH339" s="186"/>
      <c r="FI339" s="186"/>
      <c r="FJ339" s="186"/>
      <c r="FK339" s="186"/>
      <c r="FL339" s="186"/>
      <c r="FM339" s="186"/>
      <c r="FN339" s="186"/>
      <c r="FO339" s="186"/>
      <c r="FP339" s="186"/>
      <c r="FQ339" s="186"/>
      <c r="FR339" s="186"/>
      <c r="FS339" s="186"/>
      <c r="FT339" s="186"/>
      <c r="FU339" s="186"/>
      <c r="FV339" s="186"/>
      <c r="FW339" s="186"/>
      <c r="FX339" s="186"/>
      <c r="FY339" s="186"/>
      <c r="FZ339" s="186"/>
      <c r="GA339" s="186"/>
      <c r="GB339" s="186"/>
      <c r="GC339" s="186"/>
      <c r="GD339" s="186"/>
      <c r="GE339" s="186"/>
      <c r="GF339" s="186"/>
      <c r="GG339" s="186"/>
      <c r="GH339" s="186"/>
      <c r="GI339" s="186"/>
      <c r="GJ339" s="186"/>
      <c r="GK339" s="186"/>
      <c r="GL339" s="186"/>
      <c r="GM339" s="186"/>
      <c r="GN339" s="186"/>
      <c r="GO339" s="186"/>
      <c r="GP339" s="186"/>
      <c r="GQ339" s="186"/>
      <c r="GR339" s="186"/>
      <c r="GS339" s="186"/>
      <c r="GT339" s="186"/>
      <c r="GU339" s="186"/>
      <c r="GV339" s="186"/>
      <c r="GW339" s="186"/>
      <c r="GX339" s="186"/>
      <c r="GY339" s="186"/>
      <c r="GZ339" s="186"/>
      <c r="HA339" s="186"/>
      <c r="HB339" s="186"/>
      <c r="HC339" s="186"/>
      <c r="HD339" s="186"/>
      <c r="HE339" s="186"/>
      <c r="HF339" s="186"/>
      <c r="HG339" s="186"/>
      <c r="HH339" s="186"/>
      <c r="HI339" s="186"/>
      <c r="HJ339" s="186"/>
      <c r="HK339" s="186"/>
      <c r="HL339" s="186"/>
      <c r="HM339" s="186"/>
      <c r="HN339" s="186"/>
      <c r="HO339" s="186"/>
      <c r="HP339" s="186"/>
      <c r="HQ339" s="186"/>
      <c r="HR339" s="186"/>
      <c r="HS339" s="186"/>
      <c r="HT339" s="186"/>
      <c r="HU339" s="186"/>
      <c r="HV339" s="186"/>
      <c r="HW339" s="186"/>
      <c r="HX339" s="186"/>
      <c r="HY339" s="186"/>
      <c r="HZ339" s="186"/>
      <c r="IA339" s="186"/>
      <c r="IB339" s="186"/>
      <c r="IC339" s="186"/>
      <c r="ID339" s="186"/>
      <c r="IE339" s="186"/>
      <c r="IF339" s="186"/>
      <c r="IG339" s="186"/>
      <c r="IH339" s="186"/>
      <c r="II339" s="186"/>
      <c r="IJ339" s="186"/>
      <c r="IK339" s="186"/>
      <c r="IL339" s="186"/>
      <c r="IM339" s="186"/>
      <c r="IN339" s="186"/>
      <c r="IO339" s="186"/>
      <c r="IP339" s="186"/>
      <c r="IQ339" s="186"/>
      <c r="IR339" s="186"/>
      <c r="IS339" s="186"/>
      <c r="IT339" s="186"/>
      <c r="IU339" s="186"/>
      <c r="IV339" s="186"/>
    </row>
    <row r="340" spans="1:256" hidden="1">
      <c r="A340" s="868"/>
      <c r="B340" s="844"/>
      <c r="C340" s="182" t="s">
        <v>2</v>
      </c>
      <c r="D340" s="183">
        <f>D338+D339</f>
        <v>287000</v>
      </c>
      <c r="E340" s="184">
        <f t="shared" ref="E340:P340" si="149">E338+E339</f>
        <v>287000</v>
      </c>
      <c r="F340" s="184">
        <f t="shared" si="149"/>
        <v>287000</v>
      </c>
      <c r="G340" s="184">
        <f t="shared" si="149"/>
        <v>0</v>
      </c>
      <c r="H340" s="184">
        <f t="shared" si="149"/>
        <v>287000</v>
      </c>
      <c r="I340" s="184">
        <f t="shared" si="149"/>
        <v>0</v>
      </c>
      <c r="J340" s="184">
        <f t="shared" si="149"/>
        <v>0</v>
      </c>
      <c r="K340" s="184">
        <f t="shared" si="149"/>
        <v>0</v>
      </c>
      <c r="L340" s="184">
        <f t="shared" si="149"/>
        <v>0</v>
      </c>
      <c r="M340" s="184">
        <f t="shared" si="149"/>
        <v>0</v>
      </c>
      <c r="N340" s="184">
        <f t="shared" si="149"/>
        <v>0</v>
      </c>
      <c r="O340" s="184">
        <f t="shared" si="149"/>
        <v>0</v>
      </c>
      <c r="P340" s="184">
        <f t="shared" si="149"/>
        <v>0</v>
      </c>
      <c r="Q340" s="185"/>
      <c r="R340" s="185"/>
      <c r="S340" s="185"/>
      <c r="T340" s="185"/>
      <c r="U340" s="185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 s="186"/>
      <c r="BG340" s="186"/>
      <c r="BH340" s="186"/>
      <c r="BI340" s="186"/>
      <c r="BJ340" s="186"/>
      <c r="BK340" s="186"/>
      <c r="BL340" s="186"/>
      <c r="BM340" s="186"/>
      <c r="BN340" s="186"/>
      <c r="BO340" s="186"/>
      <c r="BP340" s="186"/>
      <c r="BQ340" s="186"/>
      <c r="BR340" s="186"/>
      <c r="BS340" s="186"/>
      <c r="BT340" s="186"/>
      <c r="BU340" s="186"/>
      <c r="BV340" s="186"/>
      <c r="BW340" s="186"/>
      <c r="BX340" s="186"/>
      <c r="BY340" s="186"/>
      <c r="BZ340" s="186"/>
      <c r="CA340" s="186"/>
      <c r="CB340" s="186"/>
      <c r="CC340" s="186"/>
      <c r="CD340" s="186"/>
      <c r="CE340" s="186"/>
      <c r="CF340" s="186"/>
      <c r="CG340" s="186"/>
      <c r="CH340" s="186"/>
      <c r="CI340" s="186"/>
      <c r="CJ340" s="186"/>
      <c r="CK340" s="186"/>
      <c r="CL340" s="186"/>
      <c r="CM340" s="186"/>
      <c r="CN340" s="186"/>
      <c r="CO340" s="186"/>
      <c r="CP340" s="186"/>
      <c r="CQ340" s="186"/>
      <c r="CR340" s="186"/>
      <c r="CS340" s="186"/>
      <c r="CT340" s="186"/>
      <c r="CU340" s="186"/>
      <c r="CV340" s="186"/>
      <c r="CW340" s="186"/>
      <c r="CX340" s="186"/>
      <c r="CY340" s="186"/>
      <c r="CZ340" s="186"/>
      <c r="DA340" s="186"/>
      <c r="DB340" s="186"/>
      <c r="DC340" s="186"/>
      <c r="DD340" s="186"/>
      <c r="DE340" s="186"/>
      <c r="DF340" s="186"/>
      <c r="DG340" s="186"/>
      <c r="DH340" s="186"/>
      <c r="DI340" s="186"/>
      <c r="DJ340" s="186"/>
      <c r="DK340" s="186"/>
      <c r="DL340" s="186"/>
      <c r="DM340" s="186"/>
      <c r="DN340" s="186"/>
      <c r="DO340" s="186"/>
      <c r="DP340" s="186"/>
      <c r="DQ340" s="186"/>
      <c r="DR340" s="186"/>
      <c r="DS340" s="186"/>
      <c r="DT340" s="186"/>
      <c r="DU340" s="186"/>
      <c r="DV340" s="186"/>
      <c r="DW340" s="186"/>
      <c r="DX340" s="186"/>
      <c r="DY340" s="186"/>
      <c r="DZ340" s="186"/>
      <c r="EA340" s="186"/>
      <c r="EB340" s="186"/>
      <c r="EC340" s="186"/>
      <c r="ED340" s="186"/>
      <c r="EE340" s="186"/>
      <c r="EF340" s="186"/>
      <c r="EG340" s="186"/>
      <c r="EH340" s="186"/>
      <c r="EI340" s="186"/>
      <c r="EJ340" s="186"/>
      <c r="EK340" s="186"/>
      <c r="EL340" s="186"/>
      <c r="EM340" s="186"/>
      <c r="EN340" s="186"/>
      <c r="EO340" s="186"/>
      <c r="EP340" s="186"/>
      <c r="EQ340" s="186"/>
      <c r="ER340" s="186"/>
      <c r="ES340" s="186"/>
      <c r="ET340" s="186"/>
      <c r="EU340" s="186"/>
      <c r="EV340" s="186"/>
      <c r="EW340" s="186"/>
      <c r="EX340" s="186"/>
      <c r="EY340" s="186"/>
      <c r="EZ340" s="186"/>
      <c r="FA340" s="186"/>
      <c r="FB340" s="186"/>
      <c r="FC340" s="186"/>
      <c r="FD340" s="186"/>
      <c r="FE340" s="186"/>
      <c r="FF340" s="186"/>
      <c r="FG340" s="186"/>
      <c r="FH340" s="186"/>
      <c r="FI340" s="186"/>
      <c r="FJ340" s="186"/>
      <c r="FK340" s="186"/>
      <c r="FL340" s="186"/>
      <c r="FM340" s="186"/>
      <c r="FN340" s="186"/>
      <c r="FO340" s="186"/>
      <c r="FP340" s="186"/>
      <c r="FQ340" s="186"/>
      <c r="FR340" s="186"/>
      <c r="FS340" s="186"/>
      <c r="FT340" s="186"/>
      <c r="FU340" s="186"/>
      <c r="FV340" s="186"/>
      <c r="FW340" s="186"/>
      <c r="FX340" s="186"/>
      <c r="FY340" s="186"/>
      <c r="FZ340" s="186"/>
      <c r="GA340" s="186"/>
      <c r="GB340" s="186"/>
      <c r="GC340" s="186"/>
      <c r="GD340" s="186"/>
      <c r="GE340" s="186"/>
      <c r="GF340" s="186"/>
      <c r="GG340" s="186"/>
      <c r="GH340" s="186"/>
      <c r="GI340" s="186"/>
      <c r="GJ340" s="186"/>
      <c r="GK340" s="186"/>
      <c r="GL340" s="186"/>
      <c r="GM340" s="186"/>
      <c r="GN340" s="186"/>
      <c r="GO340" s="186"/>
      <c r="GP340" s="186"/>
      <c r="GQ340" s="186"/>
      <c r="GR340" s="186"/>
      <c r="GS340" s="186"/>
      <c r="GT340" s="186"/>
      <c r="GU340" s="186"/>
      <c r="GV340" s="186"/>
      <c r="GW340" s="186"/>
      <c r="GX340" s="186"/>
      <c r="GY340" s="186"/>
      <c r="GZ340" s="186"/>
      <c r="HA340" s="186"/>
      <c r="HB340" s="186"/>
      <c r="HC340" s="186"/>
      <c r="HD340" s="186"/>
      <c r="HE340" s="186"/>
      <c r="HF340" s="186"/>
      <c r="HG340" s="186"/>
      <c r="HH340" s="186"/>
      <c r="HI340" s="186"/>
      <c r="HJ340" s="186"/>
      <c r="HK340" s="186"/>
      <c r="HL340" s="186"/>
      <c r="HM340" s="186"/>
      <c r="HN340" s="186"/>
      <c r="HO340" s="186"/>
      <c r="HP340" s="186"/>
      <c r="HQ340" s="186"/>
      <c r="HR340" s="186"/>
      <c r="HS340" s="186"/>
      <c r="HT340" s="186"/>
      <c r="HU340" s="186"/>
      <c r="HV340" s="186"/>
      <c r="HW340" s="186"/>
      <c r="HX340" s="186"/>
      <c r="HY340" s="186"/>
      <c r="HZ340" s="186"/>
      <c r="IA340" s="186"/>
      <c r="IB340" s="186"/>
      <c r="IC340" s="186"/>
      <c r="ID340" s="186"/>
      <c r="IE340" s="186"/>
      <c r="IF340" s="186"/>
      <c r="IG340" s="186"/>
      <c r="IH340" s="186"/>
      <c r="II340" s="186"/>
      <c r="IJ340" s="186"/>
      <c r="IK340" s="186"/>
      <c r="IL340" s="186"/>
      <c r="IM340" s="186"/>
      <c r="IN340" s="186"/>
      <c r="IO340" s="186"/>
      <c r="IP340" s="186"/>
      <c r="IQ340" s="186"/>
      <c r="IR340" s="186"/>
      <c r="IS340" s="186"/>
      <c r="IT340" s="186"/>
      <c r="IU340" s="186"/>
      <c r="IV340" s="186"/>
    </row>
    <row r="341" spans="1:256" hidden="1">
      <c r="A341" s="866">
        <v>90007</v>
      </c>
      <c r="B341" s="842" t="s">
        <v>269</v>
      </c>
      <c r="C341" s="182" t="s">
        <v>0</v>
      </c>
      <c r="D341" s="183">
        <f t="shared" si="144"/>
        <v>59000</v>
      </c>
      <c r="E341" s="184">
        <f t="shared" si="145"/>
        <v>59000</v>
      </c>
      <c r="F341" s="184">
        <f t="shared" si="146"/>
        <v>59000</v>
      </c>
      <c r="G341" s="184">
        <v>0</v>
      </c>
      <c r="H341" s="184">
        <v>59000</v>
      </c>
      <c r="I341" s="184">
        <v>0</v>
      </c>
      <c r="J341" s="184">
        <v>0</v>
      </c>
      <c r="K341" s="184">
        <v>0</v>
      </c>
      <c r="L341" s="184">
        <v>0</v>
      </c>
      <c r="M341" s="184">
        <f t="shared" si="148"/>
        <v>0</v>
      </c>
      <c r="N341" s="184">
        <v>0</v>
      </c>
      <c r="O341" s="184">
        <v>0</v>
      </c>
      <c r="P341" s="184">
        <v>0</v>
      </c>
      <c r="Q341" s="185"/>
      <c r="R341" s="185"/>
      <c r="S341" s="185"/>
      <c r="T341" s="185"/>
      <c r="U341" s="185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 s="186"/>
      <c r="BG341" s="186"/>
      <c r="BH341" s="186"/>
      <c r="BI341" s="186"/>
      <c r="BJ341" s="186"/>
      <c r="BK341" s="186"/>
      <c r="BL341" s="186"/>
      <c r="BM341" s="186"/>
      <c r="BN341" s="186"/>
      <c r="BO341" s="186"/>
      <c r="BP341" s="186"/>
      <c r="BQ341" s="186"/>
      <c r="BR341" s="186"/>
      <c r="BS341" s="186"/>
      <c r="BT341" s="186"/>
      <c r="BU341" s="186"/>
      <c r="BV341" s="186"/>
      <c r="BW341" s="186"/>
      <c r="BX341" s="186"/>
      <c r="BY341" s="186"/>
      <c r="BZ341" s="186"/>
      <c r="CA341" s="186"/>
      <c r="CB341" s="186"/>
      <c r="CC341" s="186"/>
      <c r="CD341" s="186"/>
      <c r="CE341" s="186"/>
      <c r="CF341" s="186"/>
      <c r="CG341" s="186"/>
      <c r="CH341" s="186"/>
      <c r="CI341" s="186"/>
      <c r="CJ341" s="186"/>
      <c r="CK341" s="186"/>
      <c r="CL341" s="186"/>
      <c r="CM341" s="186"/>
      <c r="CN341" s="186"/>
      <c r="CO341" s="186"/>
      <c r="CP341" s="186"/>
      <c r="CQ341" s="186"/>
      <c r="CR341" s="186"/>
      <c r="CS341" s="186"/>
      <c r="CT341" s="186"/>
      <c r="CU341" s="186"/>
      <c r="CV341" s="186"/>
      <c r="CW341" s="186"/>
      <c r="CX341" s="186"/>
      <c r="CY341" s="186"/>
      <c r="CZ341" s="186"/>
      <c r="DA341" s="186"/>
      <c r="DB341" s="186"/>
      <c r="DC341" s="186"/>
      <c r="DD341" s="186"/>
      <c r="DE341" s="186"/>
      <c r="DF341" s="186"/>
      <c r="DG341" s="186"/>
      <c r="DH341" s="186"/>
      <c r="DI341" s="186"/>
      <c r="DJ341" s="186"/>
      <c r="DK341" s="186"/>
      <c r="DL341" s="186"/>
      <c r="DM341" s="186"/>
      <c r="DN341" s="186"/>
      <c r="DO341" s="186"/>
      <c r="DP341" s="186"/>
      <c r="DQ341" s="186"/>
      <c r="DR341" s="186"/>
      <c r="DS341" s="186"/>
      <c r="DT341" s="186"/>
      <c r="DU341" s="186"/>
      <c r="DV341" s="186"/>
      <c r="DW341" s="186"/>
      <c r="DX341" s="186"/>
      <c r="DY341" s="186"/>
      <c r="DZ341" s="186"/>
      <c r="EA341" s="186"/>
      <c r="EB341" s="186"/>
      <c r="EC341" s="186"/>
      <c r="ED341" s="186"/>
      <c r="EE341" s="186"/>
      <c r="EF341" s="186"/>
      <c r="EG341" s="186"/>
      <c r="EH341" s="186"/>
      <c r="EI341" s="186"/>
      <c r="EJ341" s="186"/>
      <c r="EK341" s="186"/>
      <c r="EL341" s="186"/>
      <c r="EM341" s="186"/>
      <c r="EN341" s="186"/>
      <c r="EO341" s="186"/>
      <c r="EP341" s="186"/>
      <c r="EQ341" s="186"/>
      <c r="ER341" s="186"/>
      <c r="ES341" s="186"/>
      <c r="ET341" s="186"/>
      <c r="EU341" s="186"/>
      <c r="EV341" s="186"/>
      <c r="EW341" s="186"/>
      <c r="EX341" s="186"/>
      <c r="EY341" s="186"/>
      <c r="EZ341" s="186"/>
      <c r="FA341" s="186"/>
      <c r="FB341" s="186"/>
      <c r="FC341" s="186"/>
      <c r="FD341" s="186"/>
      <c r="FE341" s="186"/>
      <c r="FF341" s="186"/>
      <c r="FG341" s="186"/>
      <c r="FH341" s="186"/>
      <c r="FI341" s="186"/>
      <c r="FJ341" s="186"/>
      <c r="FK341" s="186"/>
      <c r="FL341" s="186"/>
      <c r="FM341" s="186"/>
      <c r="FN341" s="186"/>
      <c r="FO341" s="186"/>
      <c r="FP341" s="186"/>
      <c r="FQ341" s="186"/>
      <c r="FR341" s="186"/>
      <c r="FS341" s="186"/>
      <c r="FT341" s="186"/>
      <c r="FU341" s="186"/>
      <c r="FV341" s="186"/>
      <c r="FW341" s="186"/>
      <c r="FX341" s="186"/>
      <c r="FY341" s="186"/>
      <c r="FZ341" s="186"/>
      <c r="GA341" s="186"/>
      <c r="GB341" s="186"/>
      <c r="GC341" s="186"/>
      <c r="GD341" s="186"/>
      <c r="GE341" s="186"/>
      <c r="GF341" s="186"/>
      <c r="GG341" s="186"/>
      <c r="GH341" s="186"/>
      <c r="GI341" s="186"/>
      <c r="GJ341" s="186"/>
      <c r="GK341" s="186"/>
      <c r="GL341" s="186"/>
      <c r="GM341" s="186"/>
      <c r="GN341" s="186"/>
      <c r="GO341" s="186"/>
      <c r="GP341" s="186"/>
      <c r="GQ341" s="186"/>
      <c r="GR341" s="186"/>
      <c r="GS341" s="186"/>
      <c r="GT341" s="186"/>
      <c r="GU341" s="186"/>
      <c r="GV341" s="186"/>
      <c r="GW341" s="186"/>
      <c r="GX341" s="186"/>
      <c r="GY341" s="186"/>
      <c r="GZ341" s="186"/>
      <c r="HA341" s="186"/>
      <c r="HB341" s="186"/>
      <c r="HC341" s="186"/>
      <c r="HD341" s="186"/>
      <c r="HE341" s="186"/>
      <c r="HF341" s="186"/>
      <c r="HG341" s="186"/>
      <c r="HH341" s="186"/>
      <c r="HI341" s="186"/>
      <c r="HJ341" s="186"/>
      <c r="HK341" s="186"/>
      <c r="HL341" s="186"/>
      <c r="HM341" s="186"/>
      <c r="HN341" s="186"/>
      <c r="HO341" s="186"/>
      <c r="HP341" s="186"/>
      <c r="HQ341" s="186"/>
      <c r="HR341" s="186"/>
      <c r="HS341" s="186"/>
      <c r="HT341" s="186"/>
      <c r="HU341" s="186"/>
      <c r="HV341" s="186"/>
      <c r="HW341" s="186"/>
      <c r="HX341" s="186"/>
      <c r="HY341" s="186"/>
      <c r="HZ341" s="186"/>
      <c r="IA341" s="186"/>
      <c r="IB341" s="186"/>
      <c r="IC341" s="186"/>
      <c r="ID341" s="186"/>
      <c r="IE341" s="186"/>
      <c r="IF341" s="186"/>
      <c r="IG341" s="186"/>
      <c r="IH341" s="186"/>
      <c r="II341" s="186"/>
      <c r="IJ341" s="186"/>
      <c r="IK341" s="186"/>
      <c r="IL341" s="186"/>
      <c r="IM341" s="186"/>
      <c r="IN341" s="186"/>
      <c r="IO341" s="186"/>
      <c r="IP341" s="186"/>
      <c r="IQ341" s="186"/>
      <c r="IR341" s="186"/>
      <c r="IS341" s="186"/>
      <c r="IT341" s="186"/>
      <c r="IU341" s="186"/>
      <c r="IV341" s="186"/>
    </row>
    <row r="342" spans="1:256" hidden="1">
      <c r="A342" s="867"/>
      <c r="B342" s="843"/>
      <c r="C342" s="182" t="s">
        <v>1</v>
      </c>
      <c r="D342" s="183">
        <f t="shared" si="144"/>
        <v>0</v>
      </c>
      <c r="E342" s="184">
        <f t="shared" si="145"/>
        <v>0</v>
      </c>
      <c r="F342" s="184">
        <f t="shared" si="146"/>
        <v>0</v>
      </c>
      <c r="G342" s="184"/>
      <c r="H342" s="184"/>
      <c r="I342" s="184"/>
      <c r="J342" s="184"/>
      <c r="K342" s="184"/>
      <c r="L342" s="184"/>
      <c r="M342" s="184">
        <f t="shared" si="148"/>
        <v>0</v>
      </c>
      <c r="N342" s="184"/>
      <c r="O342" s="184"/>
      <c r="P342" s="184"/>
      <c r="Q342" s="185"/>
      <c r="R342" s="185"/>
      <c r="S342" s="185"/>
      <c r="T342" s="185"/>
      <c r="U342" s="185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86"/>
      <c r="BQ342" s="186"/>
      <c r="BR342" s="186"/>
      <c r="BS342" s="186"/>
      <c r="BT342" s="186"/>
      <c r="BU342" s="186"/>
      <c r="BV342" s="186"/>
      <c r="BW342" s="186"/>
      <c r="BX342" s="186"/>
      <c r="BY342" s="186"/>
      <c r="BZ342" s="186"/>
      <c r="CA342" s="186"/>
      <c r="CB342" s="186"/>
      <c r="CC342" s="186"/>
      <c r="CD342" s="186"/>
      <c r="CE342" s="186"/>
      <c r="CF342" s="186"/>
      <c r="CG342" s="186"/>
      <c r="CH342" s="186"/>
      <c r="CI342" s="186"/>
      <c r="CJ342" s="186"/>
      <c r="CK342" s="186"/>
      <c r="CL342" s="186"/>
      <c r="CM342" s="186"/>
      <c r="CN342" s="186"/>
      <c r="CO342" s="186"/>
      <c r="CP342" s="186"/>
      <c r="CQ342" s="186"/>
      <c r="CR342" s="186"/>
      <c r="CS342" s="186"/>
      <c r="CT342" s="186"/>
      <c r="CU342" s="186"/>
      <c r="CV342" s="186"/>
      <c r="CW342" s="186"/>
      <c r="CX342" s="186"/>
      <c r="CY342" s="186"/>
      <c r="CZ342" s="186"/>
      <c r="DA342" s="186"/>
      <c r="DB342" s="186"/>
      <c r="DC342" s="186"/>
      <c r="DD342" s="186"/>
      <c r="DE342" s="186"/>
      <c r="DF342" s="186"/>
      <c r="DG342" s="186"/>
      <c r="DH342" s="186"/>
      <c r="DI342" s="186"/>
      <c r="DJ342" s="186"/>
      <c r="DK342" s="186"/>
      <c r="DL342" s="186"/>
      <c r="DM342" s="186"/>
      <c r="DN342" s="186"/>
      <c r="DO342" s="186"/>
      <c r="DP342" s="186"/>
      <c r="DQ342" s="186"/>
      <c r="DR342" s="186"/>
      <c r="DS342" s="186"/>
      <c r="DT342" s="186"/>
      <c r="DU342" s="186"/>
      <c r="DV342" s="186"/>
      <c r="DW342" s="186"/>
      <c r="DX342" s="186"/>
      <c r="DY342" s="186"/>
      <c r="DZ342" s="186"/>
      <c r="EA342" s="186"/>
      <c r="EB342" s="186"/>
      <c r="EC342" s="186"/>
      <c r="ED342" s="186"/>
      <c r="EE342" s="186"/>
      <c r="EF342" s="186"/>
      <c r="EG342" s="186"/>
      <c r="EH342" s="186"/>
      <c r="EI342" s="186"/>
      <c r="EJ342" s="186"/>
      <c r="EK342" s="186"/>
      <c r="EL342" s="186"/>
      <c r="EM342" s="186"/>
      <c r="EN342" s="186"/>
      <c r="EO342" s="186"/>
      <c r="EP342" s="186"/>
      <c r="EQ342" s="186"/>
      <c r="ER342" s="186"/>
      <c r="ES342" s="186"/>
      <c r="ET342" s="186"/>
      <c r="EU342" s="186"/>
      <c r="EV342" s="186"/>
      <c r="EW342" s="186"/>
      <c r="EX342" s="186"/>
      <c r="EY342" s="186"/>
      <c r="EZ342" s="186"/>
      <c r="FA342" s="186"/>
      <c r="FB342" s="186"/>
      <c r="FC342" s="186"/>
      <c r="FD342" s="186"/>
      <c r="FE342" s="186"/>
      <c r="FF342" s="186"/>
      <c r="FG342" s="186"/>
      <c r="FH342" s="186"/>
      <c r="FI342" s="186"/>
      <c r="FJ342" s="186"/>
      <c r="FK342" s="186"/>
      <c r="FL342" s="186"/>
      <c r="FM342" s="186"/>
      <c r="FN342" s="186"/>
      <c r="FO342" s="186"/>
      <c r="FP342" s="186"/>
      <c r="FQ342" s="186"/>
      <c r="FR342" s="186"/>
      <c r="FS342" s="186"/>
      <c r="FT342" s="186"/>
      <c r="FU342" s="186"/>
      <c r="FV342" s="186"/>
      <c r="FW342" s="186"/>
      <c r="FX342" s="186"/>
      <c r="FY342" s="186"/>
      <c r="FZ342" s="186"/>
      <c r="GA342" s="186"/>
      <c r="GB342" s="186"/>
      <c r="GC342" s="186"/>
      <c r="GD342" s="186"/>
      <c r="GE342" s="186"/>
      <c r="GF342" s="186"/>
      <c r="GG342" s="186"/>
      <c r="GH342" s="186"/>
      <c r="GI342" s="186"/>
      <c r="GJ342" s="186"/>
      <c r="GK342" s="186"/>
      <c r="GL342" s="186"/>
      <c r="GM342" s="186"/>
      <c r="GN342" s="186"/>
      <c r="GO342" s="186"/>
      <c r="GP342" s="186"/>
      <c r="GQ342" s="186"/>
      <c r="GR342" s="186"/>
      <c r="GS342" s="186"/>
      <c r="GT342" s="186"/>
      <c r="GU342" s="186"/>
      <c r="GV342" s="186"/>
      <c r="GW342" s="186"/>
      <c r="GX342" s="186"/>
      <c r="GY342" s="186"/>
      <c r="GZ342" s="186"/>
      <c r="HA342" s="186"/>
      <c r="HB342" s="186"/>
      <c r="HC342" s="186"/>
      <c r="HD342" s="186"/>
      <c r="HE342" s="186"/>
      <c r="HF342" s="186"/>
      <c r="HG342" s="186"/>
      <c r="HH342" s="186"/>
      <c r="HI342" s="186"/>
      <c r="HJ342" s="186"/>
      <c r="HK342" s="186"/>
      <c r="HL342" s="186"/>
      <c r="HM342" s="186"/>
      <c r="HN342" s="186"/>
      <c r="HO342" s="186"/>
      <c r="HP342" s="186"/>
      <c r="HQ342" s="186"/>
      <c r="HR342" s="186"/>
      <c r="HS342" s="186"/>
      <c r="HT342" s="186"/>
      <c r="HU342" s="186"/>
      <c r="HV342" s="186"/>
      <c r="HW342" s="186"/>
      <c r="HX342" s="186"/>
      <c r="HY342" s="186"/>
      <c r="HZ342" s="186"/>
      <c r="IA342" s="186"/>
      <c r="IB342" s="186"/>
      <c r="IC342" s="186"/>
      <c r="ID342" s="186"/>
      <c r="IE342" s="186"/>
      <c r="IF342" s="186"/>
      <c r="IG342" s="186"/>
      <c r="IH342" s="186"/>
      <c r="II342" s="186"/>
      <c r="IJ342" s="186"/>
      <c r="IK342" s="186"/>
      <c r="IL342" s="186"/>
      <c r="IM342" s="186"/>
      <c r="IN342" s="186"/>
      <c r="IO342" s="186"/>
      <c r="IP342" s="186"/>
      <c r="IQ342" s="186"/>
      <c r="IR342" s="186"/>
      <c r="IS342" s="186"/>
      <c r="IT342" s="186"/>
      <c r="IU342" s="186"/>
      <c r="IV342" s="186"/>
    </row>
    <row r="343" spans="1:256" hidden="1">
      <c r="A343" s="868"/>
      <c r="B343" s="844"/>
      <c r="C343" s="182" t="s">
        <v>2</v>
      </c>
      <c r="D343" s="183">
        <f>D341+D342</f>
        <v>59000</v>
      </c>
      <c r="E343" s="184">
        <f t="shared" ref="E343:P343" si="150">E341+E342</f>
        <v>59000</v>
      </c>
      <c r="F343" s="184">
        <f t="shared" si="150"/>
        <v>59000</v>
      </c>
      <c r="G343" s="184">
        <f t="shared" si="150"/>
        <v>0</v>
      </c>
      <c r="H343" s="184">
        <f t="shared" si="150"/>
        <v>59000</v>
      </c>
      <c r="I343" s="184">
        <f t="shared" si="150"/>
        <v>0</v>
      </c>
      <c r="J343" s="184">
        <f t="shared" si="150"/>
        <v>0</v>
      </c>
      <c r="K343" s="184">
        <f t="shared" si="150"/>
        <v>0</v>
      </c>
      <c r="L343" s="184">
        <f t="shared" si="150"/>
        <v>0</v>
      </c>
      <c r="M343" s="184">
        <f t="shared" si="150"/>
        <v>0</v>
      </c>
      <c r="N343" s="184">
        <f t="shared" si="150"/>
        <v>0</v>
      </c>
      <c r="O343" s="184">
        <f t="shared" si="150"/>
        <v>0</v>
      </c>
      <c r="P343" s="184">
        <f t="shared" si="150"/>
        <v>0</v>
      </c>
      <c r="Q343" s="185"/>
      <c r="R343" s="185"/>
      <c r="S343" s="185"/>
      <c r="T343" s="185"/>
      <c r="U343" s="185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  <c r="BA343" s="186"/>
      <c r="BB343" s="186"/>
      <c r="BC343" s="186"/>
      <c r="BD343" s="186"/>
      <c r="BE343" s="186"/>
      <c r="BF343" s="186"/>
      <c r="BG343" s="186"/>
      <c r="BH343" s="186"/>
      <c r="BI343" s="186"/>
      <c r="BJ343" s="186"/>
      <c r="BK343" s="186"/>
      <c r="BL343" s="186"/>
      <c r="BM343" s="186"/>
      <c r="BN343" s="186"/>
      <c r="BO343" s="186"/>
      <c r="BP343" s="186"/>
      <c r="BQ343" s="186"/>
      <c r="BR343" s="186"/>
      <c r="BS343" s="186"/>
      <c r="BT343" s="186"/>
      <c r="BU343" s="186"/>
      <c r="BV343" s="186"/>
      <c r="BW343" s="186"/>
      <c r="BX343" s="186"/>
      <c r="BY343" s="186"/>
      <c r="BZ343" s="186"/>
      <c r="CA343" s="186"/>
      <c r="CB343" s="186"/>
      <c r="CC343" s="186"/>
      <c r="CD343" s="186"/>
      <c r="CE343" s="186"/>
      <c r="CF343" s="186"/>
      <c r="CG343" s="186"/>
      <c r="CH343" s="186"/>
      <c r="CI343" s="186"/>
      <c r="CJ343" s="186"/>
      <c r="CK343" s="186"/>
      <c r="CL343" s="186"/>
      <c r="CM343" s="186"/>
      <c r="CN343" s="186"/>
      <c r="CO343" s="186"/>
      <c r="CP343" s="186"/>
      <c r="CQ343" s="186"/>
      <c r="CR343" s="186"/>
      <c r="CS343" s="186"/>
      <c r="CT343" s="186"/>
      <c r="CU343" s="186"/>
      <c r="CV343" s="186"/>
      <c r="CW343" s="186"/>
      <c r="CX343" s="186"/>
      <c r="CY343" s="186"/>
      <c r="CZ343" s="186"/>
      <c r="DA343" s="186"/>
      <c r="DB343" s="186"/>
      <c r="DC343" s="186"/>
      <c r="DD343" s="186"/>
      <c r="DE343" s="186"/>
      <c r="DF343" s="186"/>
      <c r="DG343" s="186"/>
      <c r="DH343" s="186"/>
      <c r="DI343" s="186"/>
      <c r="DJ343" s="186"/>
      <c r="DK343" s="186"/>
      <c r="DL343" s="186"/>
      <c r="DM343" s="186"/>
      <c r="DN343" s="186"/>
      <c r="DO343" s="186"/>
      <c r="DP343" s="186"/>
      <c r="DQ343" s="186"/>
      <c r="DR343" s="186"/>
      <c r="DS343" s="186"/>
      <c r="DT343" s="186"/>
      <c r="DU343" s="186"/>
      <c r="DV343" s="186"/>
      <c r="DW343" s="186"/>
      <c r="DX343" s="186"/>
      <c r="DY343" s="186"/>
      <c r="DZ343" s="186"/>
      <c r="EA343" s="186"/>
      <c r="EB343" s="186"/>
      <c r="EC343" s="186"/>
      <c r="ED343" s="186"/>
      <c r="EE343" s="186"/>
      <c r="EF343" s="186"/>
      <c r="EG343" s="186"/>
      <c r="EH343" s="186"/>
      <c r="EI343" s="186"/>
      <c r="EJ343" s="186"/>
      <c r="EK343" s="186"/>
      <c r="EL343" s="186"/>
      <c r="EM343" s="186"/>
      <c r="EN343" s="186"/>
      <c r="EO343" s="186"/>
      <c r="EP343" s="186"/>
      <c r="EQ343" s="186"/>
      <c r="ER343" s="186"/>
      <c r="ES343" s="186"/>
      <c r="ET343" s="186"/>
      <c r="EU343" s="186"/>
      <c r="EV343" s="186"/>
      <c r="EW343" s="186"/>
      <c r="EX343" s="186"/>
      <c r="EY343" s="186"/>
      <c r="EZ343" s="186"/>
      <c r="FA343" s="186"/>
      <c r="FB343" s="186"/>
      <c r="FC343" s="186"/>
      <c r="FD343" s="186"/>
      <c r="FE343" s="186"/>
      <c r="FF343" s="186"/>
      <c r="FG343" s="186"/>
      <c r="FH343" s="186"/>
      <c r="FI343" s="186"/>
      <c r="FJ343" s="186"/>
      <c r="FK343" s="186"/>
      <c r="FL343" s="186"/>
      <c r="FM343" s="186"/>
      <c r="FN343" s="186"/>
      <c r="FO343" s="186"/>
      <c r="FP343" s="186"/>
      <c r="FQ343" s="186"/>
      <c r="FR343" s="186"/>
      <c r="FS343" s="186"/>
      <c r="FT343" s="186"/>
      <c r="FU343" s="186"/>
      <c r="FV343" s="186"/>
      <c r="FW343" s="186"/>
      <c r="FX343" s="186"/>
      <c r="FY343" s="186"/>
      <c r="FZ343" s="186"/>
      <c r="GA343" s="186"/>
      <c r="GB343" s="186"/>
      <c r="GC343" s="186"/>
      <c r="GD343" s="186"/>
      <c r="GE343" s="186"/>
      <c r="GF343" s="186"/>
      <c r="GG343" s="186"/>
      <c r="GH343" s="186"/>
      <c r="GI343" s="186"/>
      <c r="GJ343" s="186"/>
      <c r="GK343" s="186"/>
      <c r="GL343" s="186"/>
      <c r="GM343" s="186"/>
      <c r="GN343" s="186"/>
      <c r="GO343" s="186"/>
      <c r="GP343" s="186"/>
      <c r="GQ343" s="186"/>
      <c r="GR343" s="186"/>
      <c r="GS343" s="186"/>
      <c r="GT343" s="186"/>
      <c r="GU343" s="186"/>
      <c r="GV343" s="186"/>
      <c r="GW343" s="186"/>
      <c r="GX343" s="186"/>
      <c r="GY343" s="186"/>
      <c r="GZ343" s="186"/>
      <c r="HA343" s="186"/>
      <c r="HB343" s="186"/>
      <c r="HC343" s="186"/>
      <c r="HD343" s="186"/>
      <c r="HE343" s="186"/>
      <c r="HF343" s="186"/>
      <c r="HG343" s="186"/>
      <c r="HH343" s="186"/>
      <c r="HI343" s="186"/>
      <c r="HJ343" s="186"/>
      <c r="HK343" s="186"/>
      <c r="HL343" s="186"/>
      <c r="HM343" s="186"/>
      <c r="HN343" s="186"/>
      <c r="HO343" s="186"/>
      <c r="HP343" s="186"/>
      <c r="HQ343" s="186"/>
      <c r="HR343" s="186"/>
      <c r="HS343" s="186"/>
      <c r="HT343" s="186"/>
      <c r="HU343" s="186"/>
      <c r="HV343" s="186"/>
      <c r="HW343" s="186"/>
      <c r="HX343" s="186"/>
      <c r="HY343" s="186"/>
      <c r="HZ343" s="186"/>
      <c r="IA343" s="186"/>
      <c r="IB343" s="186"/>
      <c r="IC343" s="186"/>
      <c r="ID343" s="186"/>
      <c r="IE343" s="186"/>
      <c r="IF343" s="186"/>
      <c r="IG343" s="186"/>
      <c r="IH343" s="186"/>
      <c r="II343" s="186"/>
      <c r="IJ343" s="186"/>
      <c r="IK343" s="186"/>
      <c r="IL343" s="186"/>
      <c r="IM343" s="186"/>
      <c r="IN343" s="186"/>
      <c r="IO343" s="186"/>
      <c r="IP343" s="186"/>
      <c r="IQ343" s="186"/>
      <c r="IR343" s="186"/>
      <c r="IS343" s="186"/>
      <c r="IT343" s="186"/>
      <c r="IU343" s="186"/>
      <c r="IV343" s="186"/>
    </row>
    <row r="344" spans="1:256" hidden="1">
      <c r="A344" s="866">
        <v>90015</v>
      </c>
      <c r="B344" s="842" t="s">
        <v>270</v>
      </c>
      <c r="C344" s="182" t="s">
        <v>0</v>
      </c>
      <c r="D344" s="183">
        <f>E344+M344</f>
        <v>140200</v>
      </c>
      <c r="E344" s="184">
        <f>F344+I344+J344+K344+L344</f>
        <v>200</v>
      </c>
      <c r="F344" s="184">
        <f>G344+H344</f>
        <v>0</v>
      </c>
      <c r="G344" s="184">
        <v>0</v>
      </c>
      <c r="H344" s="184">
        <v>0</v>
      </c>
      <c r="I344" s="184">
        <v>0</v>
      </c>
      <c r="J344" s="184">
        <v>0</v>
      </c>
      <c r="K344" s="184">
        <v>200</v>
      </c>
      <c r="L344" s="184">
        <v>0</v>
      </c>
      <c r="M344" s="184">
        <f t="shared" si="148"/>
        <v>140000</v>
      </c>
      <c r="N344" s="184">
        <v>140000</v>
      </c>
      <c r="O344" s="184">
        <v>140000</v>
      </c>
      <c r="P344" s="184">
        <v>0</v>
      </c>
      <c r="Q344" s="185"/>
      <c r="R344" s="185"/>
      <c r="S344" s="185"/>
      <c r="T344" s="185"/>
      <c r="U344" s="185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  <c r="BN344" s="186"/>
      <c r="BO344" s="186"/>
      <c r="BP344" s="186"/>
      <c r="BQ344" s="186"/>
      <c r="BR344" s="186"/>
      <c r="BS344" s="186"/>
      <c r="BT344" s="186"/>
      <c r="BU344" s="186"/>
      <c r="BV344" s="186"/>
      <c r="BW344" s="186"/>
      <c r="BX344" s="186"/>
      <c r="BY344" s="186"/>
      <c r="BZ344" s="186"/>
      <c r="CA344" s="186"/>
      <c r="CB344" s="186"/>
      <c r="CC344" s="186"/>
      <c r="CD344" s="186"/>
      <c r="CE344" s="186"/>
      <c r="CF344" s="186"/>
      <c r="CG344" s="186"/>
      <c r="CH344" s="186"/>
      <c r="CI344" s="186"/>
      <c r="CJ344" s="186"/>
      <c r="CK344" s="186"/>
      <c r="CL344" s="186"/>
      <c r="CM344" s="186"/>
      <c r="CN344" s="186"/>
      <c r="CO344" s="186"/>
      <c r="CP344" s="186"/>
      <c r="CQ344" s="186"/>
      <c r="CR344" s="186"/>
      <c r="CS344" s="186"/>
      <c r="CT344" s="186"/>
      <c r="CU344" s="186"/>
      <c r="CV344" s="186"/>
      <c r="CW344" s="186"/>
      <c r="CX344" s="186"/>
      <c r="CY344" s="186"/>
      <c r="CZ344" s="186"/>
      <c r="DA344" s="186"/>
      <c r="DB344" s="186"/>
      <c r="DC344" s="186"/>
      <c r="DD344" s="186"/>
      <c r="DE344" s="186"/>
      <c r="DF344" s="186"/>
      <c r="DG344" s="186"/>
      <c r="DH344" s="186"/>
      <c r="DI344" s="186"/>
      <c r="DJ344" s="186"/>
      <c r="DK344" s="186"/>
      <c r="DL344" s="186"/>
      <c r="DM344" s="186"/>
      <c r="DN344" s="186"/>
      <c r="DO344" s="186"/>
      <c r="DP344" s="186"/>
      <c r="DQ344" s="186"/>
      <c r="DR344" s="186"/>
      <c r="DS344" s="186"/>
      <c r="DT344" s="186"/>
      <c r="DU344" s="186"/>
      <c r="DV344" s="186"/>
      <c r="DW344" s="186"/>
      <c r="DX344" s="186"/>
      <c r="DY344" s="186"/>
      <c r="DZ344" s="186"/>
      <c r="EA344" s="186"/>
      <c r="EB344" s="186"/>
      <c r="EC344" s="186"/>
      <c r="ED344" s="186"/>
      <c r="EE344" s="186"/>
      <c r="EF344" s="186"/>
      <c r="EG344" s="186"/>
      <c r="EH344" s="186"/>
      <c r="EI344" s="186"/>
      <c r="EJ344" s="186"/>
      <c r="EK344" s="186"/>
      <c r="EL344" s="186"/>
      <c r="EM344" s="186"/>
      <c r="EN344" s="186"/>
      <c r="EO344" s="186"/>
      <c r="EP344" s="186"/>
      <c r="EQ344" s="186"/>
      <c r="ER344" s="186"/>
      <c r="ES344" s="186"/>
      <c r="ET344" s="186"/>
      <c r="EU344" s="186"/>
      <c r="EV344" s="186"/>
      <c r="EW344" s="186"/>
      <c r="EX344" s="186"/>
      <c r="EY344" s="186"/>
      <c r="EZ344" s="186"/>
      <c r="FA344" s="186"/>
      <c r="FB344" s="186"/>
      <c r="FC344" s="186"/>
      <c r="FD344" s="186"/>
      <c r="FE344" s="186"/>
      <c r="FF344" s="186"/>
      <c r="FG344" s="186"/>
      <c r="FH344" s="186"/>
      <c r="FI344" s="186"/>
      <c r="FJ344" s="186"/>
      <c r="FK344" s="186"/>
      <c r="FL344" s="186"/>
      <c r="FM344" s="186"/>
      <c r="FN344" s="186"/>
      <c r="FO344" s="186"/>
      <c r="FP344" s="186"/>
      <c r="FQ344" s="186"/>
      <c r="FR344" s="186"/>
      <c r="FS344" s="186"/>
      <c r="FT344" s="186"/>
      <c r="FU344" s="186"/>
      <c r="FV344" s="186"/>
      <c r="FW344" s="186"/>
      <c r="FX344" s="186"/>
      <c r="FY344" s="186"/>
      <c r="FZ344" s="186"/>
      <c r="GA344" s="186"/>
      <c r="GB344" s="186"/>
      <c r="GC344" s="186"/>
      <c r="GD344" s="186"/>
      <c r="GE344" s="186"/>
      <c r="GF344" s="186"/>
      <c r="GG344" s="186"/>
      <c r="GH344" s="186"/>
      <c r="GI344" s="186"/>
      <c r="GJ344" s="186"/>
      <c r="GK344" s="186"/>
      <c r="GL344" s="186"/>
      <c r="GM344" s="186"/>
      <c r="GN344" s="186"/>
      <c r="GO344" s="186"/>
      <c r="GP344" s="186"/>
      <c r="GQ344" s="186"/>
      <c r="GR344" s="186"/>
      <c r="GS344" s="186"/>
      <c r="GT344" s="186"/>
      <c r="GU344" s="186"/>
      <c r="GV344" s="186"/>
      <c r="GW344" s="186"/>
      <c r="GX344" s="186"/>
      <c r="GY344" s="186"/>
      <c r="GZ344" s="186"/>
      <c r="HA344" s="186"/>
      <c r="HB344" s="186"/>
      <c r="HC344" s="186"/>
      <c r="HD344" s="186"/>
      <c r="HE344" s="186"/>
      <c r="HF344" s="186"/>
      <c r="HG344" s="186"/>
      <c r="HH344" s="186"/>
      <c r="HI344" s="186"/>
      <c r="HJ344" s="186"/>
      <c r="HK344" s="186"/>
      <c r="HL344" s="186"/>
      <c r="HM344" s="186"/>
      <c r="HN344" s="186"/>
      <c r="HO344" s="186"/>
      <c r="HP344" s="186"/>
      <c r="HQ344" s="186"/>
      <c r="HR344" s="186"/>
      <c r="HS344" s="186"/>
      <c r="HT344" s="186"/>
      <c r="HU344" s="186"/>
      <c r="HV344" s="186"/>
      <c r="HW344" s="186"/>
      <c r="HX344" s="186"/>
      <c r="HY344" s="186"/>
      <c r="HZ344" s="186"/>
      <c r="IA344" s="186"/>
      <c r="IB344" s="186"/>
      <c r="IC344" s="186"/>
      <c r="ID344" s="186"/>
      <c r="IE344" s="186"/>
      <c r="IF344" s="186"/>
      <c r="IG344" s="186"/>
      <c r="IH344" s="186"/>
      <c r="II344" s="186"/>
      <c r="IJ344" s="186"/>
      <c r="IK344" s="186"/>
      <c r="IL344" s="186"/>
      <c r="IM344" s="186"/>
      <c r="IN344" s="186"/>
      <c r="IO344" s="186"/>
      <c r="IP344" s="186"/>
      <c r="IQ344" s="186"/>
      <c r="IR344" s="186"/>
      <c r="IS344" s="186"/>
      <c r="IT344" s="186"/>
      <c r="IU344" s="186"/>
      <c r="IV344" s="186"/>
    </row>
    <row r="345" spans="1:256" hidden="1">
      <c r="A345" s="867"/>
      <c r="B345" s="843"/>
      <c r="C345" s="182" t="s">
        <v>1</v>
      </c>
      <c r="D345" s="183">
        <f>E345+M345</f>
        <v>0</v>
      </c>
      <c r="E345" s="184">
        <f>F345+I345+J345+K345+L345</f>
        <v>0</v>
      </c>
      <c r="F345" s="184">
        <f>G345+H345</f>
        <v>0</v>
      </c>
      <c r="G345" s="184"/>
      <c r="H345" s="184"/>
      <c r="I345" s="184"/>
      <c r="J345" s="184"/>
      <c r="K345" s="184"/>
      <c r="L345" s="184"/>
      <c r="M345" s="184">
        <f t="shared" si="148"/>
        <v>0</v>
      </c>
      <c r="N345" s="184"/>
      <c r="O345" s="184"/>
      <c r="P345" s="184"/>
      <c r="Q345" s="185"/>
      <c r="R345" s="185"/>
      <c r="S345" s="185"/>
      <c r="T345" s="185"/>
      <c r="U345" s="185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  <c r="BN345" s="186"/>
      <c r="BO345" s="186"/>
      <c r="BP345" s="186"/>
      <c r="BQ345" s="186"/>
      <c r="BR345" s="186"/>
      <c r="BS345" s="186"/>
      <c r="BT345" s="186"/>
      <c r="BU345" s="186"/>
      <c r="BV345" s="186"/>
      <c r="BW345" s="186"/>
      <c r="BX345" s="186"/>
      <c r="BY345" s="186"/>
      <c r="BZ345" s="186"/>
      <c r="CA345" s="186"/>
      <c r="CB345" s="186"/>
      <c r="CC345" s="186"/>
      <c r="CD345" s="186"/>
      <c r="CE345" s="186"/>
      <c r="CF345" s="186"/>
      <c r="CG345" s="186"/>
      <c r="CH345" s="186"/>
      <c r="CI345" s="186"/>
      <c r="CJ345" s="186"/>
      <c r="CK345" s="186"/>
      <c r="CL345" s="186"/>
      <c r="CM345" s="186"/>
      <c r="CN345" s="186"/>
      <c r="CO345" s="186"/>
      <c r="CP345" s="186"/>
      <c r="CQ345" s="186"/>
      <c r="CR345" s="186"/>
      <c r="CS345" s="186"/>
      <c r="CT345" s="186"/>
      <c r="CU345" s="186"/>
      <c r="CV345" s="186"/>
      <c r="CW345" s="186"/>
      <c r="CX345" s="186"/>
      <c r="CY345" s="186"/>
      <c r="CZ345" s="186"/>
      <c r="DA345" s="186"/>
      <c r="DB345" s="186"/>
      <c r="DC345" s="186"/>
      <c r="DD345" s="186"/>
      <c r="DE345" s="186"/>
      <c r="DF345" s="186"/>
      <c r="DG345" s="186"/>
      <c r="DH345" s="186"/>
      <c r="DI345" s="186"/>
      <c r="DJ345" s="186"/>
      <c r="DK345" s="186"/>
      <c r="DL345" s="186"/>
      <c r="DM345" s="186"/>
      <c r="DN345" s="186"/>
      <c r="DO345" s="186"/>
      <c r="DP345" s="186"/>
      <c r="DQ345" s="186"/>
      <c r="DR345" s="186"/>
      <c r="DS345" s="186"/>
      <c r="DT345" s="186"/>
      <c r="DU345" s="186"/>
      <c r="DV345" s="186"/>
      <c r="DW345" s="186"/>
      <c r="DX345" s="186"/>
      <c r="DY345" s="186"/>
      <c r="DZ345" s="186"/>
      <c r="EA345" s="186"/>
      <c r="EB345" s="186"/>
      <c r="EC345" s="186"/>
      <c r="ED345" s="186"/>
      <c r="EE345" s="186"/>
      <c r="EF345" s="186"/>
      <c r="EG345" s="186"/>
      <c r="EH345" s="186"/>
      <c r="EI345" s="186"/>
      <c r="EJ345" s="186"/>
      <c r="EK345" s="186"/>
      <c r="EL345" s="186"/>
      <c r="EM345" s="186"/>
      <c r="EN345" s="186"/>
      <c r="EO345" s="186"/>
      <c r="EP345" s="186"/>
      <c r="EQ345" s="186"/>
      <c r="ER345" s="186"/>
      <c r="ES345" s="186"/>
      <c r="ET345" s="186"/>
      <c r="EU345" s="186"/>
      <c r="EV345" s="186"/>
      <c r="EW345" s="186"/>
      <c r="EX345" s="186"/>
      <c r="EY345" s="186"/>
      <c r="EZ345" s="186"/>
      <c r="FA345" s="186"/>
      <c r="FB345" s="186"/>
      <c r="FC345" s="186"/>
      <c r="FD345" s="186"/>
      <c r="FE345" s="186"/>
      <c r="FF345" s="186"/>
      <c r="FG345" s="186"/>
      <c r="FH345" s="186"/>
      <c r="FI345" s="186"/>
      <c r="FJ345" s="186"/>
      <c r="FK345" s="186"/>
      <c r="FL345" s="186"/>
      <c r="FM345" s="186"/>
      <c r="FN345" s="186"/>
      <c r="FO345" s="186"/>
      <c r="FP345" s="186"/>
      <c r="FQ345" s="186"/>
      <c r="FR345" s="186"/>
      <c r="FS345" s="186"/>
      <c r="FT345" s="186"/>
      <c r="FU345" s="186"/>
      <c r="FV345" s="186"/>
      <c r="FW345" s="186"/>
      <c r="FX345" s="186"/>
      <c r="FY345" s="186"/>
      <c r="FZ345" s="186"/>
      <c r="GA345" s="186"/>
      <c r="GB345" s="186"/>
      <c r="GC345" s="186"/>
      <c r="GD345" s="186"/>
      <c r="GE345" s="186"/>
      <c r="GF345" s="186"/>
      <c r="GG345" s="186"/>
      <c r="GH345" s="186"/>
      <c r="GI345" s="186"/>
      <c r="GJ345" s="186"/>
      <c r="GK345" s="186"/>
      <c r="GL345" s="186"/>
      <c r="GM345" s="186"/>
      <c r="GN345" s="186"/>
      <c r="GO345" s="186"/>
      <c r="GP345" s="186"/>
      <c r="GQ345" s="186"/>
      <c r="GR345" s="186"/>
      <c r="GS345" s="186"/>
      <c r="GT345" s="186"/>
      <c r="GU345" s="186"/>
      <c r="GV345" s="186"/>
      <c r="GW345" s="186"/>
      <c r="GX345" s="186"/>
      <c r="GY345" s="186"/>
      <c r="GZ345" s="186"/>
      <c r="HA345" s="186"/>
      <c r="HB345" s="186"/>
      <c r="HC345" s="186"/>
      <c r="HD345" s="186"/>
      <c r="HE345" s="186"/>
      <c r="HF345" s="186"/>
      <c r="HG345" s="186"/>
      <c r="HH345" s="186"/>
      <c r="HI345" s="186"/>
      <c r="HJ345" s="186"/>
      <c r="HK345" s="186"/>
      <c r="HL345" s="186"/>
      <c r="HM345" s="186"/>
      <c r="HN345" s="186"/>
      <c r="HO345" s="186"/>
      <c r="HP345" s="186"/>
      <c r="HQ345" s="186"/>
      <c r="HR345" s="186"/>
      <c r="HS345" s="186"/>
      <c r="HT345" s="186"/>
      <c r="HU345" s="186"/>
      <c r="HV345" s="186"/>
      <c r="HW345" s="186"/>
      <c r="HX345" s="186"/>
      <c r="HY345" s="186"/>
      <c r="HZ345" s="186"/>
      <c r="IA345" s="186"/>
      <c r="IB345" s="186"/>
      <c r="IC345" s="186"/>
      <c r="ID345" s="186"/>
      <c r="IE345" s="186"/>
      <c r="IF345" s="186"/>
      <c r="IG345" s="186"/>
      <c r="IH345" s="186"/>
      <c r="II345" s="186"/>
      <c r="IJ345" s="186"/>
      <c r="IK345" s="186"/>
      <c r="IL345" s="186"/>
      <c r="IM345" s="186"/>
      <c r="IN345" s="186"/>
      <c r="IO345" s="186"/>
      <c r="IP345" s="186"/>
      <c r="IQ345" s="186"/>
      <c r="IR345" s="186"/>
      <c r="IS345" s="186"/>
      <c r="IT345" s="186"/>
      <c r="IU345" s="186"/>
      <c r="IV345" s="186"/>
    </row>
    <row r="346" spans="1:256" hidden="1">
      <c r="A346" s="868"/>
      <c r="B346" s="844"/>
      <c r="C346" s="182" t="s">
        <v>2</v>
      </c>
      <c r="D346" s="183">
        <f>D344+D345</f>
        <v>140200</v>
      </c>
      <c r="E346" s="184">
        <f t="shared" ref="E346:P346" si="151">E344+E345</f>
        <v>200</v>
      </c>
      <c r="F346" s="184">
        <f t="shared" si="151"/>
        <v>0</v>
      </c>
      <c r="G346" s="184">
        <f t="shared" si="151"/>
        <v>0</v>
      </c>
      <c r="H346" s="184">
        <f t="shared" si="151"/>
        <v>0</v>
      </c>
      <c r="I346" s="184">
        <f t="shared" si="151"/>
        <v>0</v>
      </c>
      <c r="J346" s="184">
        <f t="shared" si="151"/>
        <v>0</v>
      </c>
      <c r="K346" s="184">
        <f t="shared" si="151"/>
        <v>200</v>
      </c>
      <c r="L346" s="184">
        <f t="shared" si="151"/>
        <v>0</v>
      </c>
      <c r="M346" s="184">
        <f t="shared" si="151"/>
        <v>140000</v>
      </c>
      <c r="N346" s="184">
        <f t="shared" si="151"/>
        <v>140000</v>
      </c>
      <c r="O346" s="184">
        <f t="shared" si="151"/>
        <v>140000</v>
      </c>
      <c r="P346" s="184">
        <f t="shared" si="151"/>
        <v>0</v>
      </c>
      <c r="Q346" s="185"/>
      <c r="R346" s="185"/>
      <c r="S346" s="185"/>
      <c r="T346" s="185"/>
      <c r="U346" s="185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 s="186"/>
      <c r="BG346" s="186"/>
      <c r="BH346" s="186"/>
      <c r="BI346" s="186"/>
      <c r="BJ346" s="186"/>
      <c r="BK346" s="186"/>
      <c r="BL346" s="186"/>
      <c r="BM346" s="186"/>
      <c r="BN346" s="186"/>
      <c r="BO346" s="186"/>
      <c r="BP346" s="186"/>
      <c r="BQ346" s="186"/>
      <c r="BR346" s="186"/>
      <c r="BS346" s="186"/>
      <c r="BT346" s="186"/>
      <c r="BU346" s="186"/>
      <c r="BV346" s="186"/>
      <c r="BW346" s="186"/>
      <c r="BX346" s="186"/>
      <c r="BY346" s="186"/>
      <c r="BZ346" s="186"/>
      <c r="CA346" s="186"/>
      <c r="CB346" s="186"/>
      <c r="CC346" s="186"/>
      <c r="CD346" s="186"/>
      <c r="CE346" s="186"/>
      <c r="CF346" s="186"/>
      <c r="CG346" s="186"/>
      <c r="CH346" s="186"/>
      <c r="CI346" s="186"/>
      <c r="CJ346" s="186"/>
      <c r="CK346" s="186"/>
      <c r="CL346" s="186"/>
      <c r="CM346" s="186"/>
      <c r="CN346" s="186"/>
      <c r="CO346" s="186"/>
      <c r="CP346" s="186"/>
      <c r="CQ346" s="186"/>
      <c r="CR346" s="186"/>
      <c r="CS346" s="186"/>
      <c r="CT346" s="186"/>
      <c r="CU346" s="186"/>
      <c r="CV346" s="186"/>
      <c r="CW346" s="186"/>
      <c r="CX346" s="186"/>
      <c r="CY346" s="186"/>
      <c r="CZ346" s="186"/>
      <c r="DA346" s="186"/>
      <c r="DB346" s="186"/>
      <c r="DC346" s="186"/>
      <c r="DD346" s="186"/>
      <c r="DE346" s="186"/>
      <c r="DF346" s="186"/>
      <c r="DG346" s="186"/>
      <c r="DH346" s="186"/>
      <c r="DI346" s="186"/>
      <c r="DJ346" s="186"/>
      <c r="DK346" s="186"/>
      <c r="DL346" s="186"/>
      <c r="DM346" s="186"/>
      <c r="DN346" s="186"/>
      <c r="DO346" s="186"/>
      <c r="DP346" s="186"/>
      <c r="DQ346" s="186"/>
      <c r="DR346" s="186"/>
      <c r="DS346" s="186"/>
      <c r="DT346" s="186"/>
      <c r="DU346" s="186"/>
      <c r="DV346" s="186"/>
      <c r="DW346" s="186"/>
      <c r="DX346" s="186"/>
      <c r="DY346" s="186"/>
      <c r="DZ346" s="186"/>
      <c r="EA346" s="186"/>
      <c r="EB346" s="186"/>
      <c r="EC346" s="186"/>
      <c r="ED346" s="186"/>
      <c r="EE346" s="186"/>
      <c r="EF346" s="186"/>
      <c r="EG346" s="186"/>
      <c r="EH346" s="186"/>
      <c r="EI346" s="186"/>
      <c r="EJ346" s="186"/>
      <c r="EK346" s="186"/>
      <c r="EL346" s="186"/>
      <c r="EM346" s="186"/>
      <c r="EN346" s="186"/>
      <c r="EO346" s="186"/>
      <c r="EP346" s="186"/>
      <c r="EQ346" s="186"/>
      <c r="ER346" s="186"/>
      <c r="ES346" s="186"/>
      <c r="ET346" s="186"/>
      <c r="EU346" s="186"/>
      <c r="EV346" s="186"/>
      <c r="EW346" s="186"/>
      <c r="EX346" s="186"/>
      <c r="EY346" s="186"/>
      <c r="EZ346" s="186"/>
      <c r="FA346" s="186"/>
      <c r="FB346" s="186"/>
      <c r="FC346" s="186"/>
      <c r="FD346" s="186"/>
      <c r="FE346" s="186"/>
      <c r="FF346" s="186"/>
      <c r="FG346" s="186"/>
      <c r="FH346" s="186"/>
      <c r="FI346" s="186"/>
      <c r="FJ346" s="186"/>
      <c r="FK346" s="186"/>
      <c r="FL346" s="186"/>
      <c r="FM346" s="186"/>
      <c r="FN346" s="186"/>
      <c r="FO346" s="186"/>
      <c r="FP346" s="186"/>
      <c r="FQ346" s="186"/>
      <c r="FR346" s="186"/>
      <c r="FS346" s="186"/>
      <c r="FT346" s="186"/>
      <c r="FU346" s="186"/>
      <c r="FV346" s="186"/>
      <c r="FW346" s="186"/>
      <c r="FX346" s="186"/>
      <c r="FY346" s="186"/>
      <c r="FZ346" s="186"/>
      <c r="GA346" s="186"/>
      <c r="GB346" s="186"/>
      <c r="GC346" s="186"/>
      <c r="GD346" s="186"/>
      <c r="GE346" s="186"/>
      <c r="GF346" s="186"/>
      <c r="GG346" s="186"/>
      <c r="GH346" s="186"/>
      <c r="GI346" s="186"/>
      <c r="GJ346" s="186"/>
      <c r="GK346" s="186"/>
      <c r="GL346" s="186"/>
      <c r="GM346" s="186"/>
      <c r="GN346" s="186"/>
      <c r="GO346" s="186"/>
      <c r="GP346" s="186"/>
      <c r="GQ346" s="186"/>
      <c r="GR346" s="186"/>
      <c r="GS346" s="186"/>
      <c r="GT346" s="186"/>
      <c r="GU346" s="186"/>
      <c r="GV346" s="186"/>
      <c r="GW346" s="186"/>
      <c r="GX346" s="186"/>
      <c r="GY346" s="186"/>
      <c r="GZ346" s="186"/>
      <c r="HA346" s="186"/>
      <c r="HB346" s="186"/>
      <c r="HC346" s="186"/>
      <c r="HD346" s="186"/>
      <c r="HE346" s="186"/>
      <c r="HF346" s="186"/>
      <c r="HG346" s="186"/>
      <c r="HH346" s="186"/>
      <c r="HI346" s="186"/>
      <c r="HJ346" s="186"/>
      <c r="HK346" s="186"/>
      <c r="HL346" s="186"/>
      <c r="HM346" s="186"/>
      <c r="HN346" s="186"/>
      <c r="HO346" s="186"/>
      <c r="HP346" s="186"/>
      <c r="HQ346" s="186"/>
      <c r="HR346" s="186"/>
      <c r="HS346" s="186"/>
      <c r="HT346" s="186"/>
      <c r="HU346" s="186"/>
      <c r="HV346" s="186"/>
      <c r="HW346" s="186"/>
      <c r="HX346" s="186"/>
      <c r="HY346" s="186"/>
      <c r="HZ346" s="186"/>
      <c r="IA346" s="186"/>
      <c r="IB346" s="186"/>
      <c r="IC346" s="186"/>
      <c r="ID346" s="186"/>
      <c r="IE346" s="186"/>
      <c r="IF346" s="186"/>
      <c r="IG346" s="186"/>
      <c r="IH346" s="186"/>
      <c r="II346" s="186"/>
      <c r="IJ346" s="186"/>
      <c r="IK346" s="186"/>
      <c r="IL346" s="186"/>
      <c r="IM346" s="186"/>
      <c r="IN346" s="186"/>
      <c r="IO346" s="186"/>
      <c r="IP346" s="186"/>
      <c r="IQ346" s="186"/>
      <c r="IR346" s="186"/>
      <c r="IS346" s="186"/>
      <c r="IT346" s="186"/>
      <c r="IU346" s="186"/>
      <c r="IV346" s="186"/>
    </row>
    <row r="347" spans="1:256" hidden="1">
      <c r="A347" s="866">
        <v>90019</v>
      </c>
      <c r="B347" s="842" t="s">
        <v>271</v>
      </c>
      <c r="C347" s="173" t="s">
        <v>0</v>
      </c>
      <c r="D347" s="174">
        <f t="shared" si="144"/>
        <v>910000</v>
      </c>
      <c r="E347" s="175">
        <f t="shared" si="145"/>
        <v>910000</v>
      </c>
      <c r="F347" s="175">
        <f t="shared" si="146"/>
        <v>910000</v>
      </c>
      <c r="G347" s="175">
        <v>843600</v>
      </c>
      <c r="H347" s="175">
        <v>66400</v>
      </c>
      <c r="I347" s="175">
        <v>0</v>
      </c>
      <c r="J347" s="175">
        <v>0</v>
      </c>
      <c r="K347" s="175">
        <v>0</v>
      </c>
      <c r="L347" s="175">
        <v>0</v>
      </c>
      <c r="M347" s="175">
        <f t="shared" si="148"/>
        <v>0</v>
      </c>
      <c r="N347" s="175">
        <v>0</v>
      </c>
      <c r="O347" s="175">
        <v>0</v>
      </c>
      <c r="P347" s="175">
        <v>0</v>
      </c>
      <c r="Q347" s="176"/>
      <c r="R347" s="176"/>
      <c r="S347" s="176"/>
      <c r="T347" s="176"/>
      <c r="U347" s="17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6"/>
      <c r="CD347" s="166"/>
      <c r="CE347" s="166"/>
      <c r="CF347" s="166"/>
      <c r="CG347" s="166"/>
      <c r="CH347" s="166"/>
      <c r="CI347" s="166"/>
      <c r="CJ347" s="166"/>
      <c r="CK347" s="166"/>
      <c r="CL347" s="166"/>
      <c r="CM347" s="166"/>
      <c r="CN347" s="166"/>
      <c r="CO347" s="166"/>
      <c r="CP347" s="166"/>
      <c r="CQ347" s="166"/>
      <c r="CR347" s="166"/>
      <c r="CS347" s="166"/>
      <c r="CT347" s="166"/>
      <c r="CU347" s="166"/>
      <c r="CV347" s="166"/>
      <c r="CW347" s="166"/>
      <c r="CX347" s="166"/>
      <c r="CY347" s="166"/>
      <c r="CZ347" s="166"/>
      <c r="DA347" s="166"/>
      <c r="DB347" s="166"/>
      <c r="DC347" s="166"/>
      <c r="DD347" s="166"/>
      <c r="DE347" s="166"/>
      <c r="DF347" s="166"/>
      <c r="DG347" s="166"/>
      <c r="DH347" s="166"/>
      <c r="DI347" s="166"/>
      <c r="DJ347" s="166"/>
      <c r="DK347" s="166"/>
      <c r="DL347" s="166"/>
      <c r="DM347" s="166"/>
      <c r="DN347" s="166"/>
      <c r="DO347" s="166"/>
      <c r="DP347" s="166"/>
      <c r="DQ347" s="166"/>
      <c r="DR347" s="166"/>
      <c r="DS347" s="166"/>
      <c r="DT347" s="166"/>
      <c r="DU347" s="166"/>
      <c r="DV347" s="166"/>
      <c r="DW347" s="166"/>
      <c r="DX347" s="166"/>
      <c r="DY347" s="166"/>
      <c r="DZ347" s="166"/>
      <c r="EA347" s="166"/>
      <c r="EB347" s="166"/>
      <c r="EC347" s="166"/>
      <c r="ED347" s="166"/>
      <c r="EE347" s="166"/>
      <c r="EF347" s="166"/>
      <c r="EG347" s="166"/>
      <c r="EH347" s="166"/>
      <c r="EI347" s="166"/>
      <c r="EJ347" s="166"/>
      <c r="EK347" s="166"/>
      <c r="EL347" s="166"/>
      <c r="EM347" s="166"/>
      <c r="EN347" s="166"/>
      <c r="EO347" s="166"/>
      <c r="EP347" s="166"/>
      <c r="EQ347" s="166"/>
      <c r="ER347" s="166"/>
      <c r="ES347" s="166"/>
      <c r="ET347" s="166"/>
      <c r="EU347" s="166"/>
      <c r="EV347" s="166"/>
      <c r="EW347" s="166"/>
      <c r="EX347" s="166"/>
      <c r="EY347" s="166"/>
      <c r="EZ347" s="166"/>
      <c r="FA347" s="166"/>
      <c r="FB347" s="166"/>
      <c r="FC347" s="166"/>
      <c r="FD347" s="166"/>
      <c r="FE347" s="166"/>
      <c r="FF347" s="166"/>
      <c r="FG347" s="166"/>
      <c r="FH347" s="166"/>
      <c r="FI347" s="166"/>
      <c r="FJ347" s="166"/>
      <c r="FK347" s="166"/>
      <c r="FL347" s="166"/>
      <c r="FM347" s="166"/>
      <c r="FN347" s="166"/>
      <c r="FO347" s="166"/>
      <c r="FP347" s="166"/>
      <c r="FQ347" s="166"/>
      <c r="FR347" s="166"/>
      <c r="FS347" s="166"/>
      <c r="FT347" s="166"/>
      <c r="FU347" s="166"/>
      <c r="FV347" s="166"/>
      <c r="FW347" s="166"/>
      <c r="FX347" s="166"/>
      <c r="FY347" s="166"/>
      <c r="FZ347" s="166"/>
      <c r="GA347" s="166"/>
      <c r="GB347" s="166"/>
      <c r="GC347" s="166"/>
      <c r="GD347" s="166"/>
      <c r="GE347" s="166"/>
      <c r="GF347" s="166"/>
      <c r="GG347" s="166"/>
      <c r="GH347" s="166"/>
      <c r="GI347" s="166"/>
      <c r="GJ347" s="166"/>
      <c r="GK347" s="166"/>
      <c r="GL347" s="166"/>
      <c r="GM347" s="166"/>
      <c r="GN347" s="166"/>
      <c r="GO347" s="166"/>
      <c r="GP347" s="166"/>
      <c r="GQ347" s="166"/>
      <c r="GR347" s="166"/>
      <c r="GS347" s="166"/>
      <c r="GT347" s="166"/>
      <c r="GU347" s="166"/>
      <c r="GV347" s="166"/>
      <c r="GW347" s="166"/>
      <c r="GX347" s="166"/>
      <c r="GY347" s="166"/>
      <c r="GZ347" s="166"/>
      <c r="HA347" s="166"/>
      <c r="HB347" s="166"/>
      <c r="HC347" s="166"/>
      <c r="HD347" s="166"/>
      <c r="HE347" s="166"/>
      <c r="HF347" s="166"/>
      <c r="HG347" s="166"/>
      <c r="HH347" s="166"/>
      <c r="HI347" s="166"/>
      <c r="HJ347" s="166"/>
      <c r="HK347" s="166"/>
      <c r="HL347" s="166"/>
      <c r="HM347" s="166"/>
      <c r="HN347" s="166"/>
      <c r="HO347" s="166"/>
      <c r="HP347" s="166"/>
      <c r="HQ347" s="166"/>
      <c r="HR347" s="166"/>
      <c r="HS347" s="166"/>
      <c r="HT347" s="166"/>
      <c r="HU347" s="166"/>
      <c r="HV347" s="166"/>
      <c r="HW347" s="166"/>
      <c r="HX347" s="166"/>
      <c r="HY347" s="166"/>
      <c r="HZ347" s="166"/>
      <c r="IA347" s="166"/>
      <c r="IB347" s="166"/>
      <c r="IC347" s="166"/>
      <c r="ID347" s="166"/>
      <c r="IE347" s="166"/>
      <c r="IF347" s="166"/>
      <c r="IG347" s="166"/>
      <c r="IH347" s="166"/>
      <c r="II347" s="166"/>
      <c r="IJ347" s="166"/>
      <c r="IK347" s="166"/>
      <c r="IL347" s="166"/>
      <c r="IM347" s="166"/>
      <c r="IN347" s="166"/>
      <c r="IO347" s="166"/>
      <c r="IP347" s="166"/>
      <c r="IQ347" s="166"/>
      <c r="IR347" s="166"/>
      <c r="IS347" s="166"/>
      <c r="IT347" s="166"/>
      <c r="IU347" s="166"/>
      <c r="IV347" s="166"/>
    </row>
    <row r="348" spans="1:256" hidden="1">
      <c r="A348" s="867"/>
      <c r="B348" s="843"/>
      <c r="C348" s="173" t="s">
        <v>1</v>
      </c>
      <c r="D348" s="174">
        <f t="shared" si="144"/>
        <v>0</v>
      </c>
      <c r="E348" s="175">
        <f t="shared" si="145"/>
        <v>0</v>
      </c>
      <c r="F348" s="175">
        <f t="shared" si="146"/>
        <v>0</v>
      </c>
      <c r="G348" s="175"/>
      <c r="H348" s="175"/>
      <c r="I348" s="175"/>
      <c r="J348" s="175"/>
      <c r="K348" s="175"/>
      <c r="L348" s="175"/>
      <c r="M348" s="175">
        <f t="shared" si="148"/>
        <v>0</v>
      </c>
      <c r="N348" s="175"/>
      <c r="O348" s="175"/>
      <c r="P348" s="175"/>
      <c r="Q348" s="176"/>
      <c r="R348" s="176"/>
      <c r="S348" s="176"/>
      <c r="T348" s="176"/>
      <c r="U348" s="17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  <c r="BU348" s="166"/>
      <c r="BV348" s="166"/>
      <c r="BW348" s="166"/>
      <c r="BX348" s="166"/>
      <c r="BY348" s="166"/>
      <c r="BZ348" s="166"/>
      <c r="CA348" s="166"/>
      <c r="CB348" s="166"/>
      <c r="CC348" s="166"/>
      <c r="CD348" s="166"/>
      <c r="CE348" s="166"/>
      <c r="CF348" s="166"/>
      <c r="CG348" s="166"/>
      <c r="CH348" s="166"/>
      <c r="CI348" s="166"/>
      <c r="CJ348" s="166"/>
      <c r="CK348" s="166"/>
      <c r="CL348" s="166"/>
      <c r="CM348" s="166"/>
      <c r="CN348" s="166"/>
      <c r="CO348" s="166"/>
      <c r="CP348" s="166"/>
      <c r="CQ348" s="166"/>
      <c r="CR348" s="166"/>
      <c r="CS348" s="166"/>
      <c r="CT348" s="166"/>
      <c r="CU348" s="166"/>
      <c r="CV348" s="166"/>
      <c r="CW348" s="166"/>
      <c r="CX348" s="166"/>
      <c r="CY348" s="166"/>
      <c r="CZ348" s="166"/>
      <c r="DA348" s="166"/>
      <c r="DB348" s="166"/>
      <c r="DC348" s="166"/>
      <c r="DD348" s="166"/>
      <c r="DE348" s="166"/>
      <c r="DF348" s="166"/>
      <c r="DG348" s="166"/>
      <c r="DH348" s="166"/>
      <c r="DI348" s="166"/>
      <c r="DJ348" s="166"/>
      <c r="DK348" s="166"/>
      <c r="DL348" s="166"/>
      <c r="DM348" s="166"/>
      <c r="DN348" s="166"/>
      <c r="DO348" s="166"/>
      <c r="DP348" s="166"/>
      <c r="DQ348" s="166"/>
      <c r="DR348" s="166"/>
      <c r="DS348" s="166"/>
      <c r="DT348" s="166"/>
      <c r="DU348" s="166"/>
      <c r="DV348" s="166"/>
      <c r="DW348" s="166"/>
      <c r="DX348" s="166"/>
      <c r="DY348" s="166"/>
      <c r="DZ348" s="166"/>
      <c r="EA348" s="166"/>
      <c r="EB348" s="166"/>
      <c r="EC348" s="166"/>
      <c r="ED348" s="166"/>
      <c r="EE348" s="166"/>
      <c r="EF348" s="166"/>
      <c r="EG348" s="166"/>
      <c r="EH348" s="166"/>
      <c r="EI348" s="166"/>
      <c r="EJ348" s="166"/>
      <c r="EK348" s="166"/>
      <c r="EL348" s="166"/>
      <c r="EM348" s="166"/>
      <c r="EN348" s="166"/>
      <c r="EO348" s="166"/>
      <c r="EP348" s="166"/>
      <c r="EQ348" s="166"/>
      <c r="ER348" s="166"/>
      <c r="ES348" s="166"/>
      <c r="ET348" s="166"/>
      <c r="EU348" s="166"/>
      <c r="EV348" s="166"/>
      <c r="EW348" s="166"/>
      <c r="EX348" s="166"/>
      <c r="EY348" s="166"/>
      <c r="EZ348" s="166"/>
      <c r="FA348" s="166"/>
      <c r="FB348" s="166"/>
      <c r="FC348" s="166"/>
      <c r="FD348" s="166"/>
      <c r="FE348" s="166"/>
      <c r="FF348" s="166"/>
      <c r="FG348" s="166"/>
      <c r="FH348" s="166"/>
      <c r="FI348" s="166"/>
      <c r="FJ348" s="166"/>
      <c r="FK348" s="166"/>
      <c r="FL348" s="166"/>
      <c r="FM348" s="166"/>
      <c r="FN348" s="166"/>
      <c r="FO348" s="166"/>
      <c r="FP348" s="166"/>
      <c r="FQ348" s="166"/>
      <c r="FR348" s="166"/>
      <c r="FS348" s="166"/>
      <c r="FT348" s="166"/>
      <c r="FU348" s="166"/>
      <c r="FV348" s="166"/>
      <c r="FW348" s="166"/>
      <c r="FX348" s="166"/>
      <c r="FY348" s="166"/>
      <c r="FZ348" s="166"/>
      <c r="GA348" s="166"/>
      <c r="GB348" s="166"/>
      <c r="GC348" s="166"/>
      <c r="GD348" s="166"/>
      <c r="GE348" s="166"/>
      <c r="GF348" s="166"/>
      <c r="GG348" s="166"/>
      <c r="GH348" s="166"/>
      <c r="GI348" s="166"/>
      <c r="GJ348" s="166"/>
      <c r="GK348" s="166"/>
      <c r="GL348" s="166"/>
      <c r="GM348" s="166"/>
      <c r="GN348" s="166"/>
      <c r="GO348" s="166"/>
      <c r="GP348" s="166"/>
      <c r="GQ348" s="166"/>
      <c r="GR348" s="166"/>
      <c r="GS348" s="166"/>
      <c r="GT348" s="166"/>
      <c r="GU348" s="166"/>
      <c r="GV348" s="166"/>
      <c r="GW348" s="166"/>
      <c r="GX348" s="166"/>
      <c r="GY348" s="166"/>
      <c r="GZ348" s="166"/>
      <c r="HA348" s="166"/>
      <c r="HB348" s="166"/>
      <c r="HC348" s="166"/>
      <c r="HD348" s="166"/>
      <c r="HE348" s="166"/>
      <c r="HF348" s="166"/>
      <c r="HG348" s="166"/>
      <c r="HH348" s="166"/>
      <c r="HI348" s="166"/>
      <c r="HJ348" s="166"/>
      <c r="HK348" s="166"/>
      <c r="HL348" s="166"/>
      <c r="HM348" s="166"/>
      <c r="HN348" s="166"/>
      <c r="HO348" s="166"/>
      <c r="HP348" s="166"/>
      <c r="HQ348" s="166"/>
      <c r="HR348" s="166"/>
      <c r="HS348" s="166"/>
      <c r="HT348" s="166"/>
      <c r="HU348" s="166"/>
      <c r="HV348" s="166"/>
      <c r="HW348" s="166"/>
      <c r="HX348" s="166"/>
      <c r="HY348" s="166"/>
      <c r="HZ348" s="166"/>
      <c r="IA348" s="166"/>
      <c r="IB348" s="166"/>
      <c r="IC348" s="166"/>
      <c r="ID348" s="166"/>
      <c r="IE348" s="166"/>
      <c r="IF348" s="166"/>
      <c r="IG348" s="166"/>
      <c r="IH348" s="166"/>
      <c r="II348" s="166"/>
      <c r="IJ348" s="166"/>
      <c r="IK348" s="166"/>
      <c r="IL348" s="166"/>
      <c r="IM348" s="166"/>
      <c r="IN348" s="166"/>
      <c r="IO348" s="166"/>
      <c r="IP348" s="166"/>
      <c r="IQ348" s="166"/>
      <c r="IR348" s="166"/>
      <c r="IS348" s="166"/>
      <c r="IT348" s="166"/>
      <c r="IU348" s="166"/>
      <c r="IV348" s="166"/>
    </row>
    <row r="349" spans="1:256" hidden="1">
      <c r="A349" s="868"/>
      <c r="B349" s="844"/>
      <c r="C349" s="173" t="s">
        <v>2</v>
      </c>
      <c r="D349" s="174">
        <f>D347+D348</f>
        <v>910000</v>
      </c>
      <c r="E349" s="175">
        <f t="shared" ref="E349:P349" si="152">E347+E348</f>
        <v>910000</v>
      </c>
      <c r="F349" s="175">
        <f t="shared" si="152"/>
        <v>910000</v>
      </c>
      <c r="G349" s="175">
        <f t="shared" si="152"/>
        <v>843600</v>
      </c>
      <c r="H349" s="175">
        <f t="shared" si="152"/>
        <v>66400</v>
      </c>
      <c r="I349" s="175">
        <f t="shared" si="152"/>
        <v>0</v>
      </c>
      <c r="J349" s="175">
        <f t="shared" si="152"/>
        <v>0</v>
      </c>
      <c r="K349" s="175">
        <f t="shared" si="152"/>
        <v>0</v>
      </c>
      <c r="L349" s="175">
        <f t="shared" si="152"/>
        <v>0</v>
      </c>
      <c r="M349" s="175">
        <f t="shared" si="152"/>
        <v>0</v>
      </c>
      <c r="N349" s="175">
        <f t="shared" si="152"/>
        <v>0</v>
      </c>
      <c r="O349" s="175">
        <f t="shared" si="152"/>
        <v>0</v>
      </c>
      <c r="P349" s="175">
        <f t="shared" si="152"/>
        <v>0</v>
      </c>
      <c r="Q349" s="176"/>
      <c r="R349" s="176"/>
      <c r="S349" s="176"/>
      <c r="T349" s="176"/>
      <c r="U349" s="17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  <c r="BU349" s="166"/>
      <c r="BV349" s="166"/>
      <c r="BW349" s="166"/>
      <c r="BX349" s="166"/>
      <c r="BY349" s="166"/>
      <c r="BZ349" s="166"/>
      <c r="CA349" s="166"/>
      <c r="CB349" s="166"/>
      <c r="CC349" s="166"/>
      <c r="CD349" s="166"/>
      <c r="CE349" s="166"/>
      <c r="CF349" s="166"/>
      <c r="CG349" s="166"/>
      <c r="CH349" s="166"/>
      <c r="CI349" s="166"/>
      <c r="CJ349" s="166"/>
      <c r="CK349" s="166"/>
      <c r="CL349" s="166"/>
      <c r="CM349" s="166"/>
      <c r="CN349" s="166"/>
      <c r="CO349" s="166"/>
      <c r="CP349" s="166"/>
      <c r="CQ349" s="166"/>
      <c r="CR349" s="166"/>
      <c r="CS349" s="166"/>
      <c r="CT349" s="166"/>
      <c r="CU349" s="166"/>
      <c r="CV349" s="166"/>
      <c r="CW349" s="166"/>
      <c r="CX349" s="166"/>
      <c r="CY349" s="166"/>
      <c r="CZ349" s="166"/>
      <c r="DA349" s="166"/>
      <c r="DB349" s="166"/>
      <c r="DC349" s="166"/>
      <c r="DD349" s="166"/>
      <c r="DE349" s="166"/>
      <c r="DF349" s="166"/>
      <c r="DG349" s="166"/>
      <c r="DH349" s="166"/>
      <c r="DI349" s="166"/>
      <c r="DJ349" s="166"/>
      <c r="DK349" s="166"/>
      <c r="DL349" s="166"/>
      <c r="DM349" s="166"/>
      <c r="DN349" s="166"/>
      <c r="DO349" s="166"/>
      <c r="DP349" s="166"/>
      <c r="DQ349" s="166"/>
      <c r="DR349" s="166"/>
      <c r="DS349" s="166"/>
      <c r="DT349" s="166"/>
      <c r="DU349" s="166"/>
      <c r="DV349" s="166"/>
      <c r="DW349" s="166"/>
      <c r="DX349" s="166"/>
      <c r="DY349" s="166"/>
      <c r="DZ349" s="166"/>
      <c r="EA349" s="166"/>
      <c r="EB349" s="166"/>
      <c r="EC349" s="166"/>
      <c r="ED349" s="166"/>
      <c r="EE349" s="166"/>
      <c r="EF349" s="166"/>
      <c r="EG349" s="166"/>
      <c r="EH349" s="166"/>
      <c r="EI349" s="166"/>
      <c r="EJ349" s="166"/>
      <c r="EK349" s="166"/>
      <c r="EL349" s="166"/>
      <c r="EM349" s="166"/>
      <c r="EN349" s="166"/>
      <c r="EO349" s="166"/>
      <c r="EP349" s="166"/>
      <c r="EQ349" s="166"/>
      <c r="ER349" s="166"/>
      <c r="ES349" s="166"/>
      <c r="ET349" s="166"/>
      <c r="EU349" s="166"/>
      <c r="EV349" s="166"/>
      <c r="EW349" s="166"/>
      <c r="EX349" s="166"/>
      <c r="EY349" s="166"/>
      <c r="EZ349" s="166"/>
      <c r="FA349" s="166"/>
      <c r="FB349" s="166"/>
      <c r="FC349" s="166"/>
      <c r="FD349" s="166"/>
      <c r="FE349" s="166"/>
      <c r="FF349" s="166"/>
      <c r="FG349" s="166"/>
      <c r="FH349" s="166"/>
      <c r="FI349" s="166"/>
      <c r="FJ349" s="166"/>
      <c r="FK349" s="166"/>
      <c r="FL349" s="166"/>
      <c r="FM349" s="166"/>
      <c r="FN349" s="166"/>
      <c r="FO349" s="166"/>
      <c r="FP349" s="166"/>
      <c r="FQ349" s="166"/>
      <c r="FR349" s="166"/>
      <c r="FS349" s="166"/>
      <c r="FT349" s="166"/>
      <c r="FU349" s="166"/>
      <c r="FV349" s="166"/>
      <c r="FW349" s="166"/>
      <c r="FX349" s="166"/>
      <c r="FY349" s="166"/>
      <c r="FZ349" s="166"/>
      <c r="GA349" s="166"/>
      <c r="GB349" s="166"/>
      <c r="GC349" s="166"/>
      <c r="GD349" s="166"/>
      <c r="GE349" s="166"/>
      <c r="GF349" s="166"/>
      <c r="GG349" s="166"/>
      <c r="GH349" s="166"/>
      <c r="GI349" s="166"/>
      <c r="GJ349" s="166"/>
      <c r="GK349" s="166"/>
      <c r="GL349" s="166"/>
      <c r="GM349" s="166"/>
      <c r="GN349" s="166"/>
      <c r="GO349" s="166"/>
      <c r="GP349" s="166"/>
      <c r="GQ349" s="166"/>
      <c r="GR349" s="166"/>
      <c r="GS349" s="166"/>
      <c r="GT349" s="166"/>
      <c r="GU349" s="166"/>
      <c r="GV349" s="166"/>
      <c r="GW349" s="166"/>
      <c r="GX349" s="166"/>
      <c r="GY349" s="166"/>
      <c r="GZ349" s="166"/>
      <c r="HA349" s="166"/>
      <c r="HB349" s="166"/>
      <c r="HC349" s="166"/>
      <c r="HD349" s="166"/>
      <c r="HE349" s="166"/>
      <c r="HF349" s="166"/>
      <c r="HG349" s="166"/>
      <c r="HH349" s="166"/>
      <c r="HI349" s="166"/>
      <c r="HJ349" s="166"/>
      <c r="HK349" s="166"/>
      <c r="HL349" s="166"/>
      <c r="HM349" s="166"/>
      <c r="HN349" s="166"/>
      <c r="HO349" s="166"/>
      <c r="HP349" s="166"/>
      <c r="HQ349" s="166"/>
      <c r="HR349" s="166"/>
      <c r="HS349" s="166"/>
      <c r="HT349" s="166"/>
      <c r="HU349" s="166"/>
      <c r="HV349" s="166"/>
      <c r="HW349" s="166"/>
      <c r="HX349" s="166"/>
      <c r="HY349" s="166"/>
      <c r="HZ349" s="166"/>
      <c r="IA349" s="166"/>
      <c r="IB349" s="166"/>
      <c r="IC349" s="166"/>
      <c r="ID349" s="166"/>
      <c r="IE349" s="166"/>
      <c r="IF349" s="166"/>
      <c r="IG349" s="166"/>
      <c r="IH349" s="166"/>
      <c r="II349" s="166"/>
      <c r="IJ349" s="166"/>
      <c r="IK349" s="166"/>
      <c r="IL349" s="166"/>
      <c r="IM349" s="166"/>
      <c r="IN349" s="166"/>
      <c r="IO349" s="166"/>
      <c r="IP349" s="166"/>
      <c r="IQ349" s="166"/>
      <c r="IR349" s="166"/>
      <c r="IS349" s="166"/>
      <c r="IT349" s="166"/>
      <c r="IU349" s="166"/>
      <c r="IV349" s="166"/>
    </row>
    <row r="350" spans="1:256" hidden="1">
      <c r="A350" s="866">
        <v>90020</v>
      </c>
      <c r="B350" s="842" t="s">
        <v>272</v>
      </c>
      <c r="C350" s="173" t="s">
        <v>0</v>
      </c>
      <c r="D350" s="174">
        <f t="shared" si="144"/>
        <v>47500</v>
      </c>
      <c r="E350" s="175">
        <f t="shared" si="145"/>
        <v>47500</v>
      </c>
      <c r="F350" s="175">
        <f t="shared" si="146"/>
        <v>47500</v>
      </c>
      <c r="G350" s="175">
        <v>42200</v>
      </c>
      <c r="H350" s="175">
        <v>5300</v>
      </c>
      <c r="I350" s="175">
        <v>0</v>
      </c>
      <c r="J350" s="175">
        <v>0</v>
      </c>
      <c r="K350" s="175">
        <v>0</v>
      </c>
      <c r="L350" s="175">
        <v>0</v>
      </c>
      <c r="M350" s="175">
        <f t="shared" si="148"/>
        <v>0</v>
      </c>
      <c r="N350" s="175">
        <v>0</v>
      </c>
      <c r="O350" s="175">
        <v>0</v>
      </c>
      <c r="P350" s="175">
        <v>0</v>
      </c>
      <c r="Q350" s="176"/>
      <c r="R350" s="176"/>
      <c r="S350" s="176"/>
      <c r="T350" s="176"/>
      <c r="U350" s="17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6"/>
      <c r="CD350" s="166"/>
      <c r="CE350" s="166"/>
      <c r="CF350" s="166"/>
      <c r="CG350" s="166"/>
      <c r="CH350" s="166"/>
      <c r="CI350" s="166"/>
      <c r="CJ350" s="166"/>
      <c r="CK350" s="166"/>
      <c r="CL350" s="166"/>
      <c r="CM350" s="166"/>
      <c r="CN350" s="166"/>
      <c r="CO350" s="166"/>
      <c r="CP350" s="166"/>
      <c r="CQ350" s="166"/>
      <c r="CR350" s="166"/>
      <c r="CS350" s="166"/>
      <c r="CT350" s="166"/>
      <c r="CU350" s="166"/>
      <c r="CV350" s="166"/>
      <c r="CW350" s="166"/>
      <c r="CX350" s="166"/>
      <c r="CY350" s="166"/>
      <c r="CZ350" s="166"/>
      <c r="DA350" s="166"/>
      <c r="DB350" s="166"/>
      <c r="DC350" s="166"/>
      <c r="DD350" s="166"/>
      <c r="DE350" s="166"/>
      <c r="DF350" s="166"/>
      <c r="DG350" s="166"/>
      <c r="DH350" s="166"/>
      <c r="DI350" s="166"/>
      <c r="DJ350" s="166"/>
      <c r="DK350" s="166"/>
      <c r="DL350" s="166"/>
      <c r="DM350" s="166"/>
      <c r="DN350" s="166"/>
      <c r="DO350" s="166"/>
      <c r="DP350" s="166"/>
      <c r="DQ350" s="166"/>
      <c r="DR350" s="166"/>
      <c r="DS350" s="166"/>
      <c r="DT350" s="166"/>
      <c r="DU350" s="166"/>
      <c r="DV350" s="166"/>
      <c r="DW350" s="166"/>
      <c r="DX350" s="166"/>
      <c r="DY350" s="166"/>
      <c r="DZ350" s="166"/>
      <c r="EA350" s="166"/>
      <c r="EB350" s="166"/>
      <c r="EC350" s="166"/>
      <c r="ED350" s="166"/>
      <c r="EE350" s="166"/>
      <c r="EF350" s="166"/>
      <c r="EG350" s="166"/>
      <c r="EH350" s="166"/>
      <c r="EI350" s="166"/>
      <c r="EJ350" s="166"/>
      <c r="EK350" s="166"/>
      <c r="EL350" s="166"/>
      <c r="EM350" s="166"/>
      <c r="EN350" s="166"/>
      <c r="EO350" s="166"/>
      <c r="EP350" s="166"/>
      <c r="EQ350" s="166"/>
      <c r="ER350" s="166"/>
      <c r="ES350" s="166"/>
      <c r="ET350" s="166"/>
      <c r="EU350" s="166"/>
      <c r="EV350" s="166"/>
      <c r="EW350" s="166"/>
      <c r="EX350" s="166"/>
      <c r="EY350" s="166"/>
      <c r="EZ350" s="166"/>
      <c r="FA350" s="166"/>
      <c r="FB350" s="166"/>
      <c r="FC350" s="166"/>
      <c r="FD350" s="166"/>
      <c r="FE350" s="166"/>
      <c r="FF350" s="166"/>
      <c r="FG350" s="166"/>
      <c r="FH350" s="166"/>
      <c r="FI350" s="166"/>
      <c r="FJ350" s="166"/>
      <c r="FK350" s="166"/>
      <c r="FL350" s="166"/>
      <c r="FM350" s="166"/>
      <c r="FN350" s="166"/>
      <c r="FO350" s="166"/>
      <c r="FP350" s="166"/>
      <c r="FQ350" s="166"/>
      <c r="FR350" s="166"/>
      <c r="FS350" s="166"/>
      <c r="FT350" s="166"/>
      <c r="FU350" s="166"/>
      <c r="FV350" s="166"/>
      <c r="FW350" s="166"/>
      <c r="FX350" s="166"/>
      <c r="FY350" s="166"/>
      <c r="FZ350" s="166"/>
      <c r="GA350" s="166"/>
      <c r="GB350" s="166"/>
      <c r="GC350" s="166"/>
      <c r="GD350" s="166"/>
      <c r="GE350" s="166"/>
      <c r="GF350" s="166"/>
      <c r="GG350" s="166"/>
      <c r="GH350" s="166"/>
      <c r="GI350" s="166"/>
      <c r="GJ350" s="166"/>
      <c r="GK350" s="166"/>
      <c r="GL350" s="166"/>
      <c r="GM350" s="166"/>
      <c r="GN350" s="166"/>
      <c r="GO350" s="166"/>
      <c r="GP350" s="166"/>
      <c r="GQ350" s="166"/>
      <c r="GR350" s="166"/>
      <c r="GS350" s="166"/>
      <c r="GT350" s="166"/>
      <c r="GU350" s="166"/>
      <c r="GV350" s="166"/>
      <c r="GW350" s="166"/>
      <c r="GX350" s="166"/>
      <c r="GY350" s="166"/>
      <c r="GZ350" s="166"/>
      <c r="HA350" s="166"/>
      <c r="HB350" s="166"/>
      <c r="HC350" s="166"/>
      <c r="HD350" s="166"/>
      <c r="HE350" s="166"/>
      <c r="HF350" s="166"/>
      <c r="HG350" s="166"/>
      <c r="HH350" s="166"/>
      <c r="HI350" s="166"/>
      <c r="HJ350" s="166"/>
      <c r="HK350" s="166"/>
      <c r="HL350" s="166"/>
      <c r="HM350" s="166"/>
      <c r="HN350" s="166"/>
      <c r="HO350" s="166"/>
      <c r="HP350" s="166"/>
      <c r="HQ350" s="166"/>
      <c r="HR350" s="166"/>
      <c r="HS350" s="166"/>
      <c r="HT350" s="166"/>
      <c r="HU350" s="166"/>
      <c r="HV350" s="166"/>
      <c r="HW350" s="166"/>
      <c r="HX350" s="166"/>
      <c r="HY350" s="166"/>
      <c r="HZ350" s="166"/>
      <c r="IA350" s="166"/>
      <c r="IB350" s="166"/>
      <c r="IC350" s="166"/>
      <c r="ID350" s="166"/>
      <c r="IE350" s="166"/>
      <c r="IF350" s="166"/>
      <c r="IG350" s="166"/>
      <c r="IH350" s="166"/>
      <c r="II350" s="166"/>
      <c r="IJ350" s="166"/>
      <c r="IK350" s="166"/>
      <c r="IL350" s="166"/>
      <c r="IM350" s="166"/>
      <c r="IN350" s="166"/>
      <c r="IO350" s="166"/>
      <c r="IP350" s="166"/>
      <c r="IQ350" s="166"/>
      <c r="IR350" s="166"/>
      <c r="IS350" s="166"/>
      <c r="IT350" s="166"/>
      <c r="IU350" s="166"/>
      <c r="IV350" s="166"/>
    </row>
    <row r="351" spans="1:256" hidden="1">
      <c r="A351" s="867"/>
      <c r="B351" s="843"/>
      <c r="C351" s="173" t="s">
        <v>1</v>
      </c>
      <c r="D351" s="174">
        <f t="shared" si="144"/>
        <v>0</v>
      </c>
      <c r="E351" s="175">
        <f t="shared" si="145"/>
        <v>0</v>
      </c>
      <c r="F351" s="175">
        <f t="shared" si="146"/>
        <v>0</v>
      </c>
      <c r="G351" s="175"/>
      <c r="H351" s="175"/>
      <c r="I351" s="175"/>
      <c r="J351" s="175"/>
      <c r="K351" s="175"/>
      <c r="L351" s="175"/>
      <c r="M351" s="175">
        <f t="shared" si="148"/>
        <v>0</v>
      </c>
      <c r="N351" s="175"/>
      <c r="O351" s="175"/>
      <c r="P351" s="175"/>
      <c r="Q351" s="176"/>
      <c r="R351" s="176"/>
      <c r="S351" s="176"/>
      <c r="T351" s="176"/>
      <c r="U351" s="17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  <c r="BU351" s="166"/>
      <c r="BV351" s="166"/>
      <c r="BW351" s="166"/>
      <c r="BX351" s="166"/>
      <c r="BY351" s="166"/>
      <c r="BZ351" s="166"/>
      <c r="CA351" s="166"/>
      <c r="CB351" s="166"/>
      <c r="CC351" s="166"/>
      <c r="CD351" s="166"/>
      <c r="CE351" s="166"/>
      <c r="CF351" s="166"/>
      <c r="CG351" s="166"/>
      <c r="CH351" s="166"/>
      <c r="CI351" s="166"/>
      <c r="CJ351" s="166"/>
      <c r="CK351" s="166"/>
      <c r="CL351" s="166"/>
      <c r="CM351" s="166"/>
      <c r="CN351" s="166"/>
      <c r="CO351" s="166"/>
      <c r="CP351" s="166"/>
      <c r="CQ351" s="166"/>
      <c r="CR351" s="166"/>
      <c r="CS351" s="166"/>
      <c r="CT351" s="166"/>
      <c r="CU351" s="166"/>
      <c r="CV351" s="166"/>
      <c r="CW351" s="166"/>
      <c r="CX351" s="166"/>
      <c r="CY351" s="166"/>
      <c r="CZ351" s="166"/>
      <c r="DA351" s="166"/>
      <c r="DB351" s="166"/>
      <c r="DC351" s="166"/>
      <c r="DD351" s="166"/>
      <c r="DE351" s="166"/>
      <c r="DF351" s="166"/>
      <c r="DG351" s="166"/>
      <c r="DH351" s="166"/>
      <c r="DI351" s="166"/>
      <c r="DJ351" s="166"/>
      <c r="DK351" s="166"/>
      <c r="DL351" s="166"/>
      <c r="DM351" s="166"/>
      <c r="DN351" s="166"/>
      <c r="DO351" s="166"/>
      <c r="DP351" s="166"/>
      <c r="DQ351" s="166"/>
      <c r="DR351" s="166"/>
      <c r="DS351" s="166"/>
      <c r="DT351" s="166"/>
      <c r="DU351" s="166"/>
      <c r="DV351" s="166"/>
      <c r="DW351" s="166"/>
      <c r="DX351" s="166"/>
      <c r="DY351" s="166"/>
      <c r="DZ351" s="166"/>
      <c r="EA351" s="166"/>
      <c r="EB351" s="166"/>
      <c r="EC351" s="166"/>
      <c r="ED351" s="166"/>
      <c r="EE351" s="166"/>
      <c r="EF351" s="166"/>
      <c r="EG351" s="166"/>
      <c r="EH351" s="166"/>
      <c r="EI351" s="166"/>
      <c r="EJ351" s="166"/>
      <c r="EK351" s="166"/>
      <c r="EL351" s="166"/>
      <c r="EM351" s="166"/>
      <c r="EN351" s="166"/>
      <c r="EO351" s="166"/>
      <c r="EP351" s="166"/>
      <c r="EQ351" s="166"/>
      <c r="ER351" s="166"/>
      <c r="ES351" s="166"/>
      <c r="ET351" s="166"/>
      <c r="EU351" s="166"/>
      <c r="EV351" s="166"/>
      <c r="EW351" s="166"/>
      <c r="EX351" s="166"/>
      <c r="EY351" s="166"/>
      <c r="EZ351" s="166"/>
      <c r="FA351" s="166"/>
      <c r="FB351" s="166"/>
      <c r="FC351" s="166"/>
      <c r="FD351" s="166"/>
      <c r="FE351" s="166"/>
      <c r="FF351" s="166"/>
      <c r="FG351" s="166"/>
      <c r="FH351" s="166"/>
      <c r="FI351" s="166"/>
      <c r="FJ351" s="166"/>
      <c r="FK351" s="166"/>
      <c r="FL351" s="166"/>
      <c r="FM351" s="166"/>
      <c r="FN351" s="166"/>
      <c r="FO351" s="166"/>
      <c r="FP351" s="166"/>
      <c r="FQ351" s="166"/>
      <c r="FR351" s="166"/>
      <c r="FS351" s="166"/>
      <c r="FT351" s="166"/>
      <c r="FU351" s="166"/>
      <c r="FV351" s="166"/>
      <c r="FW351" s="166"/>
      <c r="FX351" s="166"/>
      <c r="FY351" s="166"/>
      <c r="FZ351" s="166"/>
      <c r="GA351" s="166"/>
      <c r="GB351" s="166"/>
      <c r="GC351" s="166"/>
      <c r="GD351" s="166"/>
      <c r="GE351" s="166"/>
      <c r="GF351" s="166"/>
      <c r="GG351" s="166"/>
      <c r="GH351" s="166"/>
      <c r="GI351" s="166"/>
      <c r="GJ351" s="166"/>
      <c r="GK351" s="166"/>
      <c r="GL351" s="166"/>
      <c r="GM351" s="166"/>
      <c r="GN351" s="166"/>
      <c r="GO351" s="166"/>
      <c r="GP351" s="166"/>
      <c r="GQ351" s="166"/>
      <c r="GR351" s="166"/>
      <c r="GS351" s="166"/>
      <c r="GT351" s="166"/>
      <c r="GU351" s="166"/>
      <c r="GV351" s="166"/>
      <c r="GW351" s="166"/>
      <c r="GX351" s="166"/>
      <c r="GY351" s="166"/>
      <c r="GZ351" s="166"/>
      <c r="HA351" s="166"/>
      <c r="HB351" s="166"/>
      <c r="HC351" s="166"/>
      <c r="HD351" s="166"/>
      <c r="HE351" s="166"/>
      <c r="HF351" s="166"/>
      <c r="HG351" s="166"/>
      <c r="HH351" s="166"/>
      <c r="HI351" s="166"/>
      <c r="HJ351" s="166"/>
      <c r="HK351" s="166"/>
      <c r="HL351" s="166"/>
      <c r="HM351" s="166"/>
      <c r="HN351" s="166"/>
      <c r="HO351" s="166"/>
      <c r="HP351" s="166"/>
      <c r="HQ351" s="166"/>
      <c r="HR351" s="166"/>
      <c r="HS351" s="166"/>
      <c r="HT351" s="166"/>
      <c r="HU351" s="166"/>
      <c r="HV351" s="166"/>
      <c r="HW351" s="166"/>
      <c r="HX351" s="166"/>
      <c r="HY351" s="166"/>
      <c r="HZ351" s="166"/>
      <c r="IA351" s="166"/>
      <c r="IB351" s="166"/>
      <c r="IC351" s="166"/>
      <c r="ID351" s="166"/>
      <c r="IE351" s="166"/>
      <c r="IF351" s="166"/>
      <c r="IG351" s="166"/>
      <c r="IH351" s="166"/>
      <c r="II351" s="166"/>
      <c r="IJ351" s="166"/>
      <c r="IK351" s="166"/>
      <c r="IL351" s="166"/>
      <c r="IM351" s="166"/>
      <c r="IN351" s="166"/>
      <c r="IO351" s="166"/>
      <c r="IP351" s="166"/>
      <c r="IQ351" s="166"/>
      <c r="IR351" s="166"/>
      <c r="IS351" s="166"/>
      <c r="IT351" s="166"/>
      <c r="IU351" s="166"/>
      <c r="IV351" s="166"/>
    </row>
    <row r="352" spans="1:256" hidden="1">
      <c r="A352" s="868"/>
      <c r="B352" s="844"/>
      <c r="C352" s="173" t="s">
        <v>2</v>
      </c>
      <c r="D352" s="174">
        <f>D350+D351</f>
        <v>47500</v>
      </c>
      <c r="E352" s="175">
        <f t="shared" ref="E352:P352" si="153">E350+E351</f>
        <v>47500</v>
      </c>
      <c r="F352" s="175">
        <f t="shared" si="153"/>
        <v>47500</v>
      </c>
      <c r="G352" s="175">
        <f t="shared" si="153"/>
        <v>42200</v>
      </c>
      <c r="H352" s="175">
        <f t="shared" si="153"/>
        <v>5300</v>
      </c>
      <c r="I352" s="175">
        <f t="shared" si="153"/>
        <v>0</v>
      </c>
      <c r="J352" s="175">
        <f t="shared" si="153"/>
        <v>0</v>
      </c>
      <c r="K352" s="175">
        <f t="shared" si="153"/>
        <v>0</v>
      </c>
      <c r="L352" s="175">
        <f t="shared" si="153"/>
        <v>0</v>
      </c>
      <c r="M352" s="175">
        <f t="shared" si="153"/>
        <v>0</v>
      </c>
      <c r="N352" s="175">
        <f t="shared" si="153"/>
        <v>0</v>
      </c>
      <c r="O352" s="175">
        <f t="shared" si="153"/>
        <v>0</v>
      </c>
      <c r="P352" s="175">
        <f t="shared" si="153"/>
        <v>0</v>
      </c>
      <c r="Q352" s="176"/>
      <c r="R352" s="176"/>
      <c r="S352" s="176"/>
      <c r="T352" s="176"/>
      <c r="U352" s="17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  <c r="BU352" s="166"/>
      <c r="BV352" s="166"/>
      <c r="BW352" s="166"/>
      <c r="BX352" s="166"/>
      <c r="BY352" s="166"/>
      <c r="BZ352" s="166"/>
      <c r="CA352" s="166"/>
      <c r="CB352" s="166"/>
      <c r="CC352" s="166"/>
      <c r="CD352" s="166"/>
      <c r="CE352" s="166"/>
      <c r="CF352" s="166"/>
      <c r="CG352" s="166"/>
      <c r="CH352" s="166"/>
      <c r="CI352" s="166"/>
      <c r="CJ352" s="166"/>
      <c r="CK352" s="166"/>
      <c r="CL352" s="166"/>
      <c r="CM352" s="166"/>
      <c r="CN352" s="166"/>
      <c r="CO352" s="166"/>
      <c r="CP352" s="166"/>
      <c r="CQ352" s="166"/>
      <c r="CR352" s="166"/>
      <c r="CS352" s="166"/>
      <c r="CT352" s="166"/>
      <c r="CU352" s="166"/>
      <c r="CV352" s="166"/>
      <c r="CW352" s="166"/>
      <c r="CX352" s="166"/>
      <c r="CY352" s="166"/>
      <c r="CZ352" s="166"/>
      <c r="DA352" s="166"/>
      <c r="DB352" s="166"/>
      <c r="DC352" s="166"/>
      <c r="DD352" s="166"/>
      <c r="DE352" s="166"/>
      <c r="DF352" s="166"/>
      <c r="DG352" s="166"/>
      <c r="DH352" s="166"/>
      <c r="DI352" s="166"/>
      <c r="DJ352" s="166"/>
      <c r="DK352" s="166"/>
      <c r="DL352" s="166"/>
      <c r="DM352" s="166"/>
      <c r="DN352" s="166"/>
      <c r="DO352" s="166"/>
      <c r="DP352" s="166"/>
      <c r="DQ352" s="166"/>
      <c r="DR352" s="166"/>
      <c r="DS352" s="166"/>
      <c r="DT352" s="166"/>
      <c r="DU352" s="166"/>
      <c r="DV352" s="166"/>
      <c r="DW352" s="166"/>
      <c r="DX352" s="166"/>
      <c r="DY352" s="166"/>
      <c r="DZ352" s="166"/>
      <c r="EA352" s="166"/>
      <c r="EB352" s="166"/>
      <c r="EC352" s="166"/>
      <c r="ED352" s="166"/>
      <c r="EE352" s="166"/>
      <c r="EF352" s="166"/>
      <c r="EG352" s="166"/>
      <c r="EH352" s="166"/>
      <c r="EI352" s="166"/>
      <c r="EJ352" s="166"/>
      <c r="EK352" s="166"/>
      <c r="EL352" s="166"/>
      <c r="EM352" s="166"/>
      <c r="EN352" s="166"/>
      <c r="EO352" s="166"/>
      <c r="EP352" s="166"/>
      <c r="EQ352" s="166"/>
      <c r="ER352" s="166"/>
      <c r="ES352" s="166"/>
      <c r="ET352" s="166"/>
      <c r="EU352" s="166"/>
      <c r="EV352" s="166"/>
      <c r="EW352" s="166"/>
      <c r="EX352" s="166"/>
      <c r="EY352" s="166"/>
      <c r="EZ352" s="166"/>
      <c r="FA352" s="166"/>
      <c r="FB352" s="166"/>
      <c r="FC352" s="166"/>
      <c r="FD352" s="166"/>
      <c r="FE352" s="166"/>
      <c r="FF352" s="166"/>
      <c r="FG352" s="166"/>
      <c r="FH352" s="166"/>
      <c r="FI352" s="166"/>
      <c r="FJ352" s="166"/>
      <c r="FK352" s="166"/>
      <c r="FL352" s="166"/>
      <c r="FM352" s="166"/>
      <c r="FN352" s="166"/>
      <c r="FO352" s="166"/>
      <c r="FP352" s="166"/>
      <c r="FQ352" s="166"/>
      <c r="FR352" s="166"/>
      <c r="FS352" s="166"/>
      <c r="FT352" s="166"/>
      <c r="FU352" s="166"/>
      <c r="FV352" s="166"/>
      <c r="FW352" s="166"/>
      <c r="FX352" s="166"/>
      <c r="FY352" s="166"/>
      <c r="FZ352" s="166"/>
      <c r="GA352" s="166"/>
      <c r="GB352" s="166"/>
      <c r="GC352" s="166"/>
      <c r="GD352" s="166"/>
      <c r="GE352" s="166"/>
      <c r="GF352" s="166"/>
      <c r="GG352" s="166"/>
      <c r="GH352" s="166"/>
      <c r="GI352" s="166"/>
      <c r="GJ352" s="166"/>
      <c r="GK352" s="166"/>
      <c r="GL352" s="166"/>
      <c r="GM352" s="166"/>
      <c r="GN352" s="166"/>
      <c r="GO352" s="166"/>
      <c r="GP352" s="166"/>
      <c r="GQ352" s="166"/>
      <c r="GR352" s="166"/>
      <c r="GS352" s="166"/>
      <c r="GT352" s="166"/>
      <c r="GU352" s="166"/>
      <c r="GV352" s="166"/>
      <c r="GW352" s="166"/>
      <c r="GX352" s="166"/>
      <c r="GY352" s="166"/>
      <c r="GZ352" s="166"/>
      <c r="HA352" s="166"/>
      <c r="HB352" s="166"/>
      <c r="HC352" s="166"/>
      <c r="HD352" s="166"/>
      <c r="HE352" s="166"/>
      <c r="HF352" s="166"/>
      <c r="HG352" s="166"/>
      <c r="HH352" s="166"/>
      <c r="HI352" s="166"/>
      <c r="HJ352" s="166"/>
      <c r="HK352" s="166"/>
      <c r="HL352" s="166"/>
      <c r="HM352" s="166"/>
      <c r="HN352" s="166"/>
      <c r="HO352" s="166"/>
      <c r="HP352" s="166"/>
      <c r="HQ352" s="166"/>
      <c r="HR352" s="166"/>
      <c r="HS352" s="166"/>
      <c r="HT352" s="166"/>
      <c r="HU352" s="166"/>
      <c r="HV352" s="166"/>
      <c r="HW352" s="166"/>
      <c r="HX352" s="166"/>
      <c r="HY352" s="166"/>
      <c r="HZ352" s="166"/>
      <c r="IA352" s="166"/>
      <c r="IB352" s="166"/>
      <c r="IC352" s="166"/>
      <c r="ID352" s="166"/>
      <c r="IE352" s="166"/>
      <c r="IF352" s="166"/>
      <c r="IG352" s="166"/>
      <c r="IH352" s="166"/>
      <c r="II352" s="166"/>
      <c r="IJ352" s="166"/>
      <c r="IK352" s="166"/>
      <c r="IL352" s="166"/>
      <c r="IM352" s="166"/>
      <c r="IN352" s="166"/>
      <c r="IO352" s="166"/>
      <c r="IP352" s="166"/>
      <c r="IQ352" s="166"/>
      <c r="IR352" s="166"/>
      <c r="IS352" s="166"/>
      <c r="IT352" s="166"/>
      <c r="IU352" s="166"/>
      <c r="IV352" s="166"/>
    </row>
    <row r="353" spans="1:256" hidden="1">
      <c r="A353" s="866">
        <v>90024</v>
      </c>
      <c r="B353" s="842" t="s">
        <v>273</v>
      </c>
      <c r="C353" s="173" t="s">
        <v>0</v>
      </c>
      <c r="D353" s="174">
        <f t="shared" si="144"/>
        <v>1905</v>
      </c>
      <c r="E353" s="175">
        <f t="shared" si="145"/>
        <v>1905</v>
      </c>
      <c r="F353" s="175">
        <f t="shared" si="146"/>
        <v>1905</v>
      </c>
      <c r="G353" s="175">
        <v>0</v>
      </c>
      <c r="H353" s="175">
        <v>1905</v>
      </c>
      <c r="I353" s="175">
        <v>0</v>
      </c>
      <c r="J353" s="175">
        <v>0</v>
      </c>
      <c r="K353" s="175">
        <v>0</v>
      </c>
      <c r="L353" s="175">
        <v>0</v>
      </c>
      <c r="M353" s="175">
        <f t="shared" si="148"/>
        <v>0</v>
      </c>
      <c r="N353" s="175">
        <v>0</v>
      </c>
      <c r="O353" s="175">
        <v>0</v>
      </c>
      <c r="P353" s="175">
        <v>0</v>
      </c>
      <c r="Q353" s="176"/>
      <c r="R353" s="176"/>
      <c r="S353" s="176"/>
      <c r="T353" s="176"/>
      <c r="U353" s="17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  <c r="CB353" s="166"/>
      <c r="CC353" s="166"/>
      <c r="CD353" s="166"/>
      <c r="CE353" s="166"/>
      <c r="CF353" s="166"/>
      <c r="CG353" s="166"/>
      <c r="CH353" s="166"/>
      <c r="CI353" s="166"/>
      <c r="CJ353" s="166"/>
      <c r="CK353" s="166"/>
      <c r="CL353" s="166"/>
      <c r="CM353" s="166"/>
      <c r="CN353" s="166"/>
      <c r="CO353" s="166"/>
      <c r="CP353" s="166"/>
      <c r="CQ353" s="166"/>
      <c r="CR353" s="166"/>
      <c r="CS353" s="166"/>
      <c r="CT353" s="166"/>
      <c r="CU353" s="166"/>
      <c r="CV353" s="166"/>
      <c r="CW353" s="166"/>
      <c r="CX353" s="166"/>
      <c r="CY353" s="166"/>
      <c r="CZ353" s="166"/>
      <c r="DA353" s="166"/>
      <c r="DB353" s="166"/>
      <c r="DC353" s="166"/>
      <c r="DD353" s="166"/>
      <c r="DE353" s="166"/>
      <c r="DF353" s="166"/>
      <c r="DG353" s="166"/>
      <c r="DH353" s="166"/>
      <c r="DI353" s="166"/>
      <c r="DJ353" s="166"/>
      <c r="DK353" s="166"/>
      <c r="DL353" s="166"/>
      <c r="DM353" s="166"/>
      <c r="DN353" s="166"/>
      <c r="DO353" s="166"/>
      <c r="DP353" s="166"/>
      <c r="DQ353" s="166"/>
      <c r="DR353" s="166"/>
      <c r="DS353" s="166"/>
      <c r="DT353" s="166"/>
      <c r="DU353" s="166"/>
      <c r="DV353" s="166"/>
      <c r="DW353" s="166"/>
      <c r="DX353" s="166"/>
      <c r="DY353" s="166"/>
      <c r="DZ353" s="166"/>
      <c r="EA353" s="166"/>
      <c r="EB353" s="166"/>
      <c r="EC353" s="166"/>
      <c r="ED353" s="166"/>
      <c r="EE353" s="166"/>
      <c r="EF353" s="166"/>
      <c r="EG353" s="166"/>
      <c r="EH353" s="166"/>
      <c r="EI353" s="166"/>
      <c r="EJ353" s="166"/>
      <c r="EK353" s="166"/>
      <c r="EL353" s="166"/>
      <c r="EM353" s="166"/>
      <c r="EN353" s="166"/>
      <c r="EO353" s="166"/>
      <c r="EP353" s="166"/>
      <c r="EQ353" s="166"/>
      <c r="ER353" s="166"/>
      <c r="ES353" s="166"/>
      <c r="ET353" s="166"/>
      <c r="EU353" s="166"/>
      <c r="EV353" s="166"/>
      <c r="EW353" s="166"/>
      <c r="EX353" s="166"/>
      <c r="EY353" s="166"/>
      <c r="EZ353" s="166"/>
      <c r="FA353" s="166"/>
      <c r="FB353" s="166"/>
      <c r="FC353" s="166"/>
      <c r="FD353" s="166"/>
      <c r="FE353" s="166"/>
      <c r="FF353" s="166"/>
      <c r="FG353" s="166"/>
      <c r="FH353" s="166"/>
      <c r="FI353" s="166"/>
      <c r="FJ353" s="166"/>
      <c r="FK353" s="166"/>
      <c r="FL353" s="166"/>
      <c r="FM353" s="166"/>
      <c r="FN353" s="166"/>
      <c r="FO353" s="166"/>
      <c r="FP353" s="166"/>
      <c r="FQ353" s="166"/>
      <c r="FR353" s="166"/>
      <c r="FS353" s="166"/>
      <c r="FT353" s="166"/>
      <c r="FU353" s="166"/>
      <c r="FV353" s="166"/>
      <c r="FW353" s="166"/>
      <c r="FX353" s="166"/>
      <c r="FY353" s="166"/>
      <c r="FZ353" s="166"/>
      <c r="GA353" s="166"/>
      <c r="GB353" s="166"/>
      <c r="GC353" s="166"/>
      <c r="GD353" s="166"/>
      <c r="GE353" s="166"/>
      <c r="GF353" s="166"/>
      <c r="GG353" s="166"/>
      <c r="GH353" s="166"/>
      <c r="GI353" s="166"/>
      <c r="GJ353" s="166"/>
      <c r="GK353" s="166"/>
      <c r="GL353" s="166"/>
      <c r="GM353" s="166"/>
      <c r="GN353" s="166"/>
      <c r="GO353" s="166"/>
      <c r="GP353" s="166"/>
      <c r="GQ353" s="166"/>
      <c r="GR353" s="166"/>
      <c r="GS353" s="166"/>
      <c r="GT353" s="166"/>
      <c r="GU353" s="166"/>
      <c r="GV353" s="166"/>
      <c r="GW353" s="166"/>
      <c r="GX353" s="166"/>
      <c r="GY353" s="166"/>
      <c r="GZ353" s="166"/>
      <c r="HA353" s="166"/>
      <c r="HB353" s="166"/>
      <c r="HC353" s="166"/>
      <c r="HD353" s="166"/>
      <c r="HE353" s="166"/>
      <c r="HF353" s="166"/>
      <c r="HG353" s="166"/>
      <c r="HH353" s="166"/>
      <c r="HI353" s="166"/>
      <c r="HJ353" s="166"/>
      <c r="HK353" s="166"/>
      <c r="HL353" s="166"/>
      <c r="HM353" s="166"/>
      <c r="HN353" s="166"/>
      <c r="HO353" s="166"/>
      <c r="HP353" s="166"/>
      <c r="HQ353" s="166"/>
      <c r="HR353" s="166"/>
      <c r="HS353" s="166"/>
      <c r="HT353" s="166"/>
      <c r="HU353" s="166"/>
      <c r="HV353" s="166"/>
      <c r="HW353" s="166"/>
      <c r="HX353" s="166"/>
      <c r="HY353" s="166"/>
      <c r="HZ353" s="166"/>
      <c r="IA353" s="166"/>
      <c r="IB353" s="166"/>
      <c r="IC353" s="166"/>
      <c r="ID353" s="166"/>
      <c r="IE353" s="166"/>
      <c r="IF353" s="166"/>
      <c r="IG353" s="166"/>
      <c r="IH353" s="166"/>
      <c r="II353" s="166"/>
      <c r="IJ353" s="166"/>
      <c r="IK353" s="166"/>
      <c r="IL353" s="166"/>
      <c r="IM353" s="166"/>
      <c r="IN353" s="166"/>
      <c r="IO353" s="166"/>
      <c r="IP353" s="166"/>
      <c r="IQ353" s="166"/>
      <c r="IR353" s="166"/>
      <c r="IS353" s="166"/>
      <c r="IT353" s="166"/>
      <c r="IU353" s="166"/>
      <c r="IV353" s="166"/>
    </row>
    <row r="354" spans="1:256" hidden="1">
      <c r="A354" s="867"/>
      <c r="B354" s="843"/>
      <c r="C354" s="173" t="s">
        <v>1</v>
      </c>
      <c r="D354" s="174">
        <f t="shared" si="144"/>
        <v>0</v>
      </c>
      <c r="E354" s="175">
        <f t="shared" si="145"/>
        <v>0</v>
      </c>
      <c r="F354" s="175">
        <f t="shared" si="146"/>
        <v>0</v>
      </c>
      <c r="G354" s="175"/>
      <c r="H354" s="175"/>
      <c r="I354" s="175"/>
      <c r="J354" s="175"/>
      <c r="K354" s="175"/>
      <c r="L354" s="175"/>
      <c r="M354" s="175">
        <f t="shared" si="148"/>
        <v>0</v>
      </c>
      <c r="N354" s="175"/>
      <c r="O354" s="175"/>
      <c r="P354" s="175"/>
      <c r="Q354" s="176"/>
      <c r="R354" s="176"/>
      <c r="S354" s="176"/>
      <c r="T354" s="176"/>
      <c r="U354" s="17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166"/>
      <c r="BZ354" s="166"/>
      <c r="CA354" s="166"/>
      <c r="CB354" s="166"/>
      <c r="CC354" s="166"/>
      <c r="CD354" s="166"/>
      <c r="CE354" s="166"/>
      <c r="CF354" s="166"/>
      <c r="CG354" s="166"/>
      <c r="CH354" s="166"/>
      <c r="CI354" s="166"/>
      <c r="CJ354" s="166"/>
      <c r="CK354" s="166"/>
      <c r="CL354" s="166"/>
      <c r="CM354" s="166"/>
      <c r="CN354" s="166"/>
      <c r="CO354" s="166"/>
      <c r="CP354" s="166"/>
      <c r="CQ354" s="166"/>
      <c r="CR354" s="166"/>
      <c r="CS354" s="166"/>
      <c r="CT354" s="166"/>
      <c r="CU354" s="166"/>
      <c r="CV354" s="166"/>
      <c r="CW354" s="166"/>
      <c r="CX354" s="166"/>
      <c r="CY354" s="166"/>
      <c r="CZ354" s="166"/>
      <c r="DA354" s="166"/>
      <c r="DB354" s="166"/>
      <c r="DC354" s="166"/>
      <c r="DD354" s="166"/>
      <c r="DE354" s="166"/>
      <c r="DF354" s="166"/>
      <c r="DG354" s="166"/>
      <c r="DH354" s="166"/>
      <c r="DI354" s="166"/>
      <c r="DJ354" s="166"/>
      <c r="DK354" s="166"/>
      <c r="DL354" s="166"/>
      <c r="DM354" s="166"/>
      <c r="DN354" s="166"/>
      <c r="DO354" s="166"/>
      <c r="DP354" s="166"/>
      <c r="DQ354" s="166"/>
      <c r="DR354" s="166"/>
      <c r="DS354" s="166"/>
      <c r="DT354" s="166"/>
      <c r="DU354" s="166"/>
      <c r="DV354" s="166"/>
      <c r="DW354" s="166"/>
      <c r="DX354" s="166"/>
      <c r="DY354" s="166"/>
      <c r="DZ354" s="166"/>
      <c r="EA354" s="166"/>
      <c r="EB354" s="166"/>
      <c r="EC354" s="166"/>
      <c r="ED354" s="166"/>
      <c r="EE354" s="166"/>
      <c r="EF354" s="166"/>
      <c r="EG354" s="166"/>
      <c r="EH354" s="166"/>
      <c r="EI354" s="166"/>
      <c r="EJ354" s="166"/>
      <c r="EK354" s="166"/>
      <c r="EL354" s="166"/>
      <c r="EM354" s="166"/>
      <c r="EN354" s="166"/>
      <c r="EO354" s="166"/>
      <c r="EP354" s="166"/>
      <c r="EQ354" s="166"/>
      <c r="ER354" s="166"/>
      <c r="ES354" s="166"/>
      <c r="ET354" s="166"/>
      <c r="EU354" s="166"/>
      <c r="EV354" s="166"/>
      <c r="EW354" s="166"/>
      <c r="EX354" s="166"/>
      <c r="EY354" s="166"/>
      <c r="EZ354" s="166"/>
      <c r="FA354" s="166"/>
      <c r="FB354" s="166"/>
      <c r="FC354" s="166"/>
      <c r="FD354" s="166"/>
      <c r="FE354" s="166"/>
      <c r="FF354" s="166"/>
      <c r="FG354" s="166"/>
      <c r="FH354" s="166"/>
      <c r="FI354" s="166"/>
      <c r="FJ354" s="166"/>
      <c r="FK354" s="166"/>
      <c r="FL354" s="166"/>
      <c r="FM354" s="166"/>
      <c r="FN354" s="166"/>
      <c r="FO354" s="166"/>
      <c r="FP354" s="166"/>
      <c r="FQ354" s="166"/>
      <c r="FR354" s="166"/>
      <c r="FS354" s="166"/>
      <c r="FT354" s="166"/>
      <c r="FU354" s="166"/>
      <c r="FV354" s="166"/>
      <c r="FW354" s="166"/>
      <c r="FX354" s="166"/>
      <c r="FY354" s="166"/>
      <c r="FZ354" s="166"/>
      <c r="GA354" s="166"/>
      <c r="GB354" s="166"/>
      <c r="GC354" s="166"/>
      <c r="GD354" s="166"/>
      <c r="GE354" s="166"/>
      <c r="GF354" s="166"/>
      <c r="GG354" s="166"/>
      <c r="GH354" s="166"/>
      <c r="GI354" s="166"/>
      <c r="GJ354" s="166"/>
      <c r="GK354" s="166"/>
      <c r="GL354" s="166"/>
      <c r="GM354" s="166"/>
      <c r="GN354" s="166"/>
      <c r="GO354" s="166"/>
      <c r="GP354" s="166"/>
      <c r="GQ354" s="166"/>
      <c r="GR354" s="166"/>
      <c r="GS354" s="166"/>
      <c r="GT354" s="166"/>
      <c r="GU354" s="166"/>
      <c r="GV354" s="166"/>
      <c r="GW354" s="166"/>
      <c r="GX354" s="166"/>
      <c r="GY354" s="166"/>
      <c r="GZ354" s="166"/>
      <c r="HA354" s="166"/>
      <c r="HB354" s="166"/>
      <c r="HC354" s="166"/>
      <c r="HD354" s="166"/>
      <c r="HE354" s="166"/>
      <c r="HF354" s="166"/>
      <c r="HG354" s="166"/>
      <c r="HH354" s="166"/>
      <c r="HI354" s="166"/>
      <c r="HJ354" s="166"/>
      <c r="HK354" s="166"/>
      <c r="HL354" s="166"/>
      <c r="HM354" s="166"/>
      <c r="HN354" s="166"/>
      <c r="HO354" s="166"/>
      <c r="HP354" s="166"/>
      <c r="HQ354" s="166"/>
      <c r="HR354" s="166"/>
      <c r="HS354" s="166"/>
      <c r="HT354" s="166"/>
      <c r="HU354" s="166"/>
      <c r="HV354" s="166"/>
      <c r="HW354" s="166"/>
      <c r="HX354" s="166"/>
      <c r="HY354" s="166"/>
      <c r="HZ354" s="166"/>
      <c r="IA354" s="166"/>
      <c r="IB354" s="166"/>
      <c r="IC354" s="166"/>
      <c r="ID354" s="166"/>
      <c r="IE354" s="166"/>
      <c r="IF354" s="166"/>
      <c r="IG354" s="166"/>
      <c r="IH354" s="166"/>
      <c r="II354" s="166"/>
      <c r="IJ354" s="166"/>
      <c r="IK354" s="166"/>
      <c r="IL354" s="166"/>
      <c r="IM354" s="166"/>
      <c r="IN354" s="166"/>
      <c r="IO354" s="166"/>
      <c r="IP354" s="166"/>
      <c r="IQ354" s="166"/>
      <c r="IR354" s="166"/>
      <c r="IS354" s="166"/>
      <c r="IT354" s="166"/>
      <c r="IU354" s="166"/>
      <c r="IV354" s="166"/>
    </row>
    <row r="355" spans="1:256" hidden="1">
      <c r="A355" s="868"/>
      <c r="B355" s="844"/>
      <c r="C355" s="173" t="s">
        <v>2</v>
      </c>
      <c r="D355" s="174">
        <f>D353+D354</f>
        <v>1905</v>
      </c>
      <c r="E355" s="175">
        <f t="shared" ref="E355:P355" si="154">E353+E354</f>
        <v>1905</v>
      </c>
      <c r="F355" s="175">
        <f t="shared" si="154"/>
        <v>1905</v>
      </c>
      <c r="G355" s="175">
        <f t="shared" si="154"/>
        <v>0</v>
      </c>
      <c r="H355" s="175">
        <f t="shared" si="154"/>
        <v>1905</v>
      </c>
      <c r="I355" s="175">
        <f t="shared" si="154"/>
        <v>0</v>
      </c>
      <c r="J355" s="175">
        <f t="shared" si="154"/>
        <v>0</v>
      </c>
      <c r="K355" s="175">
        <f t="shared" si="154"/>
        <v>0</v>
      </c>
      <c r="L355" s="175">
        <f t="shared" si="154"/>
        <v>0</v>
      </c>
      <c r="M355" s="175">
        <f t="shared" si="154"/>
        <v>0</v>
      </c>
      <c r="N355" s="175">
        <f t="shared" si="154"/>
        <v>0</v>
      </c>
      <c r="O355" s="175">
        <f t="shared" si="154"/>
        <v>0</v>
      </c>
      <c r="P355" s="175">
        <f t="shared" si="154"/>
        <v>0</v>
      </c>
      <c r="Q355" s="176"/>
      <c r="R355" s="176"/>
      <c r="S355" s="176"/>
      <c r="T355" s="176"/>
      <c r="U355" s="17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  <c r="BU355" s="166"/>
      <c r="BV355" s="166"/>
      <c r="BW355" s="166"/>
      <c r="BX355" s="166"/>
      <c r="BY355" s="166"/>
      <c r="BZ355" s="166"/>
      <c r="CA355" s="166"/>
      <c r="CB355" s="166"/>
      <c r="CC355" s="166"/>
      <c r="CD355" s="166"/>
      <c r="CE355" s="166"/>
      <c r="CF355" s="166"/>
      <c r="CG355" s="166"/>
      <c r="CH355" s="166"/>
      <c r="CI355" s="166"/>
      <c r="CJ355" s="166"/>
      <c r="CK355" s="166"/>
      <c r="CL355" s="166"/>
      <c r="CM355" s="166"/>
      <c r="CN355" s="166"/>
      <c r="CO355" s="166"/>
      <c r="CP355" s="166"/>
      <c r="CQ355" s="166"/>
      <c r="CR355" s="166"/>
      <c r="CS355" s="166"/>
      <c r="CT355" s="166"/>
      <c r="CU355" s="166"/>
      <c r="CV355" s="166"/>
      <c r="CW355" s="166"/>
      <c r="CX355" s="166"/>
      <c r="CY355" s="166"/>
      <c r="CZ355" s="166"/>
      <c r="DA355" s="166"/>
      <c r="DB355" s="166"/>
      <c r="DC355" s="166"/>
      <c r="DD355" s="166"/>
      <c r="DE355" s="166"/>
      <c r="DF355" s="166"/>
      <c r="DG355" s="166"/>
      <c r="DH355" s="166"/>
      <c r="DI355" s="166"/>
      <c r="DJ355" s="166"/>
      <c r="DK355" s="166"/>
      <c r="DL355" s="166"/>
      <c r="DM355" s="166"/>
      <c r="DN355" s="166"/>
      <c r="DO355" s="166"/>
      <c r="DP355" s="166"/>
      <c r="DQ355" s="166"/>
      <c r="DR355" s="166"/>
      <c r="DS355" s="166"/>
      <c r="DT355" s="166"/>
      <c r="DU355" s="166"/>
      <c r="DV355" s="166"/>
      <c r="DW355" s="166"/>
      <c r="DX355" s="166"/>
      <c r="DY355" s="166"/>
      <c r="DZ355" s="166"/>
      <c r="EA355" s="166"/>
      <c r="EB355" s="166"/>
      <c r="EC355" s="166"/>
      <c r="ED355" s="166"/>
      <c r="EE355" s="166"/>
      <c r="EF355" s="166"/>
      <c r="EG355" s="166"/>
      <c r="EH355" s="166"/>
      <c r="EI355" s="166"/>
      <c r="EJ355" s="166"/>
      <c r="EK355" s="166"/>
      <c r="EL355" s="166"/>
      <c r="EM355" s="166"/>
      <c r="EN355" s="166"/>
      <c r="EO355" s="166"/>
      <c r="EP355" s="166"/>
      <c r="EQ355" s="166"/>
      <c r="ER355" s="166"/>
      <c r="ES355" s="166"/>
      <c r="ET355" s="166"/>
      <c r="EU355" s="166"/>
      <c r="EV355" s="166"/>
      <c r="EW355" s="166"/>
      <c r="EX355" s="166"/>
      <c r="EY355" s="166"/>
      <c r="EZ355" s="166"/>
      <c r="FA355" s="166"/>
      <c r="FB355" s="166"/>
      <c r="FC355" s="166"/>
      <c r="FD355" s="166"/>
      <c r="FE355" s="166"/>
      <c r="FF355" s="166"/>
      <c r="FG355" s="166"/>
      <c r="FH355" s="166"/>
      <c r="FI355" s="166"/>
      <c r="FJ355" s="166"/>
      <c r="FK355" s="166"/>
      <c r="FL355" s="166"/>
      <c r="FM355" s="166"/>
      <c r="FN355" s="166"/>
      <c r="FO355" s="166"/>
      <c r="FP355" s="166"/>
      <c r="FQ355" s="166"/>
      <c r="FR355" s="166"/>
      <c r="FS355" s="166"/>
      <c r="FT355" s="166"/>
      <c r="FU355" s="166"/>
      <c r="FV355" s="166"/>
      <c r="FW355" s="166"/>
      <c r="FX355" s="166"/>
      <c r="FY355" s="166"/>
      <c r="FZ355" s="166"/>
      <c r="GA355" s="166"/>
      <c r="GB355" s="166"/>
      <c r="GC355" s="166"/>
      <c r="GD355" s="166"/>
      <c r="GE355" s="166"/>
      <c r="GF355" s="166"/>
      <c r="GG355" s="166"/>
      <c r="GH355" s="166"/>
      <c r="GI355" s="166"/>
      <c r="GJ355" s="166"/>
      <c r="GK355" s="166"/>
      <c r="GL355" s="166"/>
      <c r="GM355" s="166"/>
      <c r="GN355" s="166"/>
      <c r="GO355" s="166"/>
      <c r="GP355" s="166"/>
      <c r="GQ355" s="166"/>
      <c r="GR355" s="166"/>
      <c r="GS355" s="166"/>
      <c r="GT355" s="166"/>
      <c r="GU355" s="166"/>
      <c r="GV355" s="166"/>
      <c r="GW355" s="166"/>
      <c r="GX355" s="166"/>
      <c r="GY355" s="166"/>
      <c r="GZ355" s="166"/>
      <c r="HA355" s="166"/>
      <c r="HB355" s="166"/>
      <c r="HC355" s="166"/>
      <c r="HD355" s="166"/>
      <c r="HE355" s="166"/>
      <c r="HF355" s="166"/>
      <c r="HG355" s="166"/>
      <c r="HH355" s="166"/>
      <c r="HI355" s="166"/>
      <c r="HJ355" s="166"/>
      <c r="HK355" s="166"/>
      <c r="HL355" s="166"/>
      <c r="HM355" s="166"/>
      <c r="HN355" s="166"/>
      <c r="HO355" s="166"/>
      <c r="HP355" s="166"/>
      <c r="HQ355" s="166"/>
      <c r="HR355" s="166"/>
      <c r="HS355" s="166"/>
      <c r="HT355" s="166"/>
      <c r="HU355" s="166"/>
      <c r="HV355" s="166"/>
      <c r="HW355" s="166"/>
      <c r="HX355" s="166"/>
      <c r="HY355" s="166"/>
      <c r="HZ355" s="166"/>
      <c r="IA355" s="166"/>
      <c r="IB355" s="166"/>
      <c r="IC355" s="166"/>
      <c r="ID355" s="166"/>
      <c r="IE355" s="166"/>
      <c r="IF355" s="166"/>
      <c r="IG355" s="166"/>
      <c r="IH355" s="166"/>
      <c r="II355" s="166"/>
      <c r="IJ355" s="166"/>
      <c r="IK355" s="166"/>
      <c r="IL355" s="166"/>
      <c r="IM355" s="166"/>
      <c r="IN355" s="166"/>
      <c r="IO355" s="166"/>
      <c r="IP355" s="166"/>
      <c r="IQ355" s="166"/>
      <c r="IR355" s="166"/>
      <c r="IS355" s="166"/>
      <c r="IT355" s="166"/>
      <c r="IU355" s="166"/>
      <c r="IV355" s="166"/>
    </row>
    <row r="356" spans="1:256">
      <c r="A356" s="866">
        <v>90026</v>
      </c>
      <c r="B356" s="842" t="s">
        <v>274</v>
      </c>
      <c r="C356" s="173" t="s">
        <v>0</v>
      </c>
      <c r="D356" s="174">
        <f t="shared" si="144"/>
        <v>465980</v>
      </c>
      <c r="E356" s="175">
        <f t="shared" si="145"/>
        <v>137467</v>
      </c>
      <c r="F356" s="175">
        <f t="shared" si="146"/>
        <v>100610</v>
      </c>
      <c r="G356" s="175">
        <v>73450</v>
      </c>
      <c r="H356" s="175">
        <v>27160</v>
      </c>
      <c r="I356" s="175">
        <v>0</v>
      </c>
      <c r="J356" s="175">
        <v>0</v>
      </c>
      <c r="K356" s="175">
        <f>365370-328513</f>
        <v>36857</v>
      </c>
      <c r="L356" s="175">
        <v>0</v>
      </c>
      <c r="M356" s="175">
        <f t="shared" si="148"/>
        <v>328513</v>
      </c>
      <c r="N356" s="175">
        <v>328513</v>
      </c>
      <c r="O356" s="175">
        <v>328513</v>
      </c>
      <c r="P356" s="175">
        <v>0</v>
      </c>
      <c r="Q356" s="176"/>
      <c r="R356" s="176"/>
      <c r="S356" s="176"/>
      <c r="T356" s="176"/>
      <c r="U356" s="17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  <c r="CB356" s="166"/>
      <c r="CC356" s="166"/>
      <c r="CD356" s="166"/>
      <c r="CE356" s="166"/>
      <c r="CF356" s="166"/>
      <c r="CG356" s="166"/>
      <c r="CH356" s="166"/>
      <c r="CI356" s="166"/>
      <c r="CJ356" s="166"/>
      <c r="CK356" s="166"/>
      <c r="CL356" s="166"/>
      <c r="CM356" s="166"/>
      <c r="CN356" s="166"/>
      <c r="CO356" s="166"/>
      <c r="CP356" s="166"/>
      <c r="CQ356" s="166"/>
      <c r="CR356" s="166"/>
      <c r="CS356" s="166"/>
      <c r="CT356" s="166"/>
      <c r="CU356" s="166"/>
      <c r="CV356" s="166"/>
      <c r="CW356" s="166"/>
      <c r="CX356" s="166"/>
      <c r="CY356" s="166"/>
      <c r="CZ356" s="166"/>
      <c r="DA356" s="166"/>
      <c r="DB356" s="166"/>
      <c r="DC356" s="166"/>
      <c r="DD356" s="166"/>
      <c r="DE356" s="166"/>
      <c r="DF356" s="166"/>
      <c r="DG356" s="166"/>
      <c r="DH356" s="166"/>
      <c r="DI356" s="166"/>
      <c r="DJ356" s="166"/>
      <c r="DK356" s="166"/>
      <c r="DL356" s="166"/>
      <c r="DM356" s="166"/>
      <c r="DN356" s="166"/>
      <c r="DO356" s="166"/>
      <c r="DP356" s="166"/>
      <c r="DQ356" s="166"/>
      <c r="DR356" s="166"/>
      <c r="DS356" s="166"/>
      <c r="DT356" s="166"/>
      <c r="DU356" s="166"/>
      <c r="DV356" s="166"/>
      <c r="DW356" s="166"/>
      <c r="DX356" s="166"/>
      <c r="DY356" s="166"/>
      <c r="DZ356" s="166"/>
      <c r="EA356" s="166"/>
      <c r="EB356" s="166"/>
      <c r="EC356" s="166"/>
      <c r="ED356" s="166"/>
      <c r="EE356" s="166"/>
      <c r="EF356" s="166"/>
      <c r="EG356" s="166"/>
      <c r="EH356" s="166"/>
      <c r="EI356" s="166"/>
      <c r="EJ356" s="166"/>
      <c r="EK356" s="166"/>
      <c r="EL356" s="166"/>
      <c r="EM356" s="166"/>
      <c r="EN356" s="166"/>
      <c r="EO356" s="166"/>
      <c r="EP356" s="166"/>
      <c r="EQ356" s="166"/>
      <c r="ER356" s="166"/>
      <c r="ES356" s="166"/>
      <c r="ET356" s="166"/>
      <c r="EU356" s="166"/>
      <c r="EV356" s="166"/>
      <c r="EW356" s="166"/>
      <c r="EX356" s="166"/>
      <c r="EY356" s="166"/>
      <c r="EZ356" s="166"/>
      <c r="FA356" s="166"/>
      <c r="FB356" s="166"/>
      <c r="FC356" s="166"/>
      <c r="FD356" s="166"/>
      <c r="FE356" s="166"/>
      <c r="FF356" s="166"/>
      <c r="FG356" s="166"/>
      <c r="FH356" s="166"/>
      <c r="FI356" s="166"/>
      <c r="FJ356" s="166"/>
      <c r="FK356" s="166"/>
      <c r="FL356" s="166"/>
      <c r="FM356" s="166"/>
      <c r="FN356" s="166"/>
      <c r="FO356" s="166"/>
      <c r="FP356" s="166"/>
      <c r="FQ356" s="166"/>
      <c r="FR356" s="166"/>
      <c r="FS356" s="166"/>
      <c r="FT356" s="166"/>
      <c r="FU356" s="166"/>
      <c r="FV356" s="166"/>
      <c r="FW356" s="166"/>
      <c r="FX356" s="166"/>
      <c r="FY356" s="166"/>
      <c r="FZ356" s="166"/>
      <c r="GA356" s="166"/>
      <c r="GB356" s="166"/>
      <c r="GC356" s="166"/>
      <c r="GD356" s="166"/>
      <c r="GE356" s="166"/>
      <c r="GF356" s="166"/>
      <c r="GG356" s="166"/>
      <c r="GH356" s="166"/>
      <c r="GI356" s="166"/>
      <c r="GJ356" s="166"/>
      <c r="GK356" s="166"/>
      <c r="GL356" s="166"/>
      <c r="GM356" s="166"/>
      <c r="GN356" s="166"/>
      <c r="GO356" s="166"/>
      <c r="GP356" s="166"/>
      <c r="GQ356" s="166"/>
      <c r="GR356" s="166"/>
      <c r="GS356" s="166"/>
      <c r="GT356" s="166"/>
      <c r="GU356" s="166"/>
      <c r="GV356" s="166"/>
      <c r="GW356" s="166"/>
      <c r="GX356" s="166"/>
      <c r="GY356" s="166"/>
      <c r="GZ356" s="166"/>
      <c r="HA356" s="166"/>
      <c r="HB356" s="166"/>
      <c r="HC356" s="166"/>
      <c r="HD356" s="166"/>
      <c r="HE356" s="166"/>
      <c r="HF356" s="166"/>
      <c r="HG356" s="166"/>
      <c r="HH356" s="166"/>
      <c r="HI356" s="166"/>
      <c r="HJ356" s="166"/>
      <c r="HK356" s="166"/>
      <c r="HL356" s="166"/>
      <c r="HM356" s="166"/>
      <c r="HN356" s="166"/>
      <c r="HO356" s="166"/>
      <c r="HP356" s="166"/>
      <c r="HQ356" s="166"/>
      <c r="HR356" s="166"/>
      <c r="HS356" s="166"/>
      <c r="HT356" s="166"/>
      <c r="HU356" s="166"/>
      <c r="HV356" s="166"/>
      <c r="HW356" s="166"/>
      <c r="HX356" s="166"/>
      <c r="HY356" s="166"/>
      <c r="HZ356" s="166"/>
      <c r="IA356" s="166"/>
      <c r="IB356" s="166"/>
      <c r="IC356" s="166"/>
      <c r="ID356" s="166"/>
      <c r="IE356" s="166"/>
      <c r="IF356" s="166"/>
      <c r="IG356" s="166"/>
      <c r="IH356" s="166"/>
      <c r="II356" s="166"/>
      <c r="IJ356" s="166"/>
      <c r="IK356" s="166"/>
      <c r="IL356" s="166"/>
      <c r="IM356" s="166"/>
      <c r="IN356" s="166"/>
      <c r="IO356" s="166"/>
      <c r="IP356" s="166"/>
      <c r="IQ356" s="166"/>
      <c r="IR356" s="166"/>
      <c r="IS356" s="166"/>
      <c r="IT356" s="166"/>
      <c r="IU356" s="166"/>
      <c r="IV356" s="166"/>
    </row>
    <row r="357" spans="1:256">
      <c r="A357" s="867"/>
      <c r="B357" s="843"/>
      <c r="C357" s="173" t="s">
        <v>1</v>
      </c>
      <c r="D357" s="174">
        <f t="shared" si="144"/>
        <v>1106662</v>
      </c>
      <c r="E357" s="175">
        <f t="shared" si="145"/>
        <v>108843</v>
      </c>
      <c r="F357" s="175">
        <f t="shared" si="146"/>
        <v>0</v>
      </c>
      <c r="G357" s="175"/>
      <c r="H357" s="175"/>
      <c r="I357" s="175"/>
      <c r="J357" s="175"/>
      <c r="K357" s="175">
        <f>1700+88095+15143+2158+425+1322</f>
        <v>108843</v>
      </c>
      <c r="L357" s="175"/>
      <c r="M357" s="175">
        <f t="shared" si="148"/>
        <v>997819</v>
      </c>
      <c r="N357" s="175">
        <v>997819</v>
      </c>
      <c r="O357" s="175">
        <v>997819</v>
      </c>
      <c r="P357" s="175"/>
      <c r="Q357" s="176"/>
      <c r="R357" s="176"/>
      <c r="S357" s="176"/>
      <c r="T357" s="176"/>
      <c r="U357" s="17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166"/>
      <c r="BY357" s="166"/>
      <c r="BZ357" s="166"/>
      <c r="CA357" s="166"/>
      <c r="CB357" s="166"/>
      <c r="CC357" s="166"/>
      <c r="CD357" s="166"/>
      <c r="CE357" s="166"/>
      <c r="CF357" s="166"/>
      <c r="CG357" s="166"/>
      <c r="CH357" s="166"/>
      <c r="CI357" s="166"/>
      <c r="CJ357" s="166"/>
      <c r="CK357" s="166"/>
      <c r="CL357" s="166"/>
      <c r="CM357" s="166"/>
      <c r="CN357" s="166"/>
      <c r="CO357" s="166"/>
      <c r="CP357" s="166"/>
      <c r="CQ357" s="166"/>
      <c r="CR357" s="166"/>
      <c r="CS357" s="166"/>
      <c r="CT357" s="166"/>
      <c r="CU357" s="166"/>
      <c r="CV357" s="166"/>
      <c r="CW357" s="166"/>
      <c r="CX357" s="166"/>
      <c r="CY357" s="166"/>
      <c r="CZ357" s="166"/>
      <c r="DA357" s="166"/>
      <c r="DB357" s="166"/>
      <c r="DC357" s="166"/>
      <c r="DD357" s="166"/>
      <c r="DE357" s="166"/>
      <c r="DF357" s="166"/>
      <c r="DG357" s="166"/>
      <c r="DH357" s="166"/>
      <c r="DI357" s="166"/>
      <c r="DJ357" s="166"/>
      <c r="DK357" s="166"/>
      <c r="DL357" s="166"/>
      <c r="DM357" s="166"/>
      <c r="DN357" s="166"/>
      <c r="DO357" s="166"/>
      <c r="DP357" s="166"/>
      <c r="DQ357" s="166"/>
      <c r="DR357" s="166"/>
      <c r="DS357" s="166"/>
      <c r="DT357" s="166"/>
      <c r="DU357" s="166"/>
      <c r="DV357" s="166"/>
      <c r="DW357" s="166"/>
      <c r="DX357" s="166"/>
      <c r="DY357" s="166"/>
      <c r="DZ357" s="166"/>
      <c r="EA357" s="166"/>
      <c r="EB357" s="166"/>
      <c r="EC357" s="166"/>
      <c r="ED357" s="166"/>
      <c r="EE357" s="166"/>
      <c r="EF357" s="166"/>
      <c r="EG357" s="166"/>
      <c r="EH357" s="166"/>
      <c r="EI357" s="166"/>
      <c r="EJ357" s="166"/>
      <c r="EK357" s="166"/>
      <c r="EL357" s="166"/>
      <c r="EM357" s="166"/>
      <c r="EN357" s="166"/>
      <c r="EO357" s="166"/>
      <c r="EP357" s="166"/>
      <c r="EQ357" s="166"/>
      <c r="ER357" s="166"/>
      <c r="ES357" s="166"/>
      <c r="ET357" s="166"/>
      <c r="EU357" s="166"/>
      <c r="EV357" s="166"/>
      <c r="EW357" s="166"/>
      <c r="EX357" s="166"/>
      <c r="EY357" s="166"/>
      <c r="EZ357" s="166"/>
      <c r="FA357" s="166"/>
      <c r="FB357" s="166"/>
      <c r="FC357" s="166"/>
      <c r="FD357" s="166"/>
      <c r="FE357" s="166"/>
      <c r="FF357" s="166"/>
      <c r="FG357" s="166"/>
      <c r="FH357" s="166"/>
      <c r="FI357" s="166"/>
      <c r="FJ357" s="166"/>
      <c r="FK357" s="166"/>
      <c r="FL357" s="166"/>
      <c r="FM357" s="166"/>
      <c r="FN357" s="166"/>
      <c r="FO357" s="166"/>
      <c r="FP357" s="166"/>
      <c r="FQ357" s="166"/>
      <c r="FR357" s="166"/>
      <c r="FS357" s="166"/>
      <c r="FT357" s="166"/>
      <c r="FU357" s="166"/>
      <c r="FV357" s="166"/>
      <c r="FW357" s="166"/>
      <c r="FX357" s="166"/>
      <c r="FY357" s="166"/>
      <c r="FZ357" s="166"/>
      <c r="GA357" s="166"/>
      <c r="GB357" s="166"/>
      <c r="GC357" s="166"/>
      <c r="GD357" s="166"/>
      <c r="GE357" s="166"/>
      <c r="GF357" s="166"/>
      <c r="GG357" s="166"/>
      <c r="GH357" s="166"/>
      <c r="GI357" s="166"/>
      <c r="GJ357" s="166"/>
      <c r="GK357" s="166"/>
      <c r="GL357" s="166"/>
      <c r="GM357" s="166"/>
      <c r="GN357" s="166"/>
      <c r="GO357" s="166"/>
      <c r="GP357" s="166"/>
      <c r="GQ357" s="166"/>
      <c r="GR357" s="166"/>
      <c r="GS357" s="166"/>
      <c r="GT357" s="166"/>
      <c r="GU357" s="166"/>
      <c r="GV357" s="166"/>
      <c r="GW357" s="166"/>
      <c r="GX357" s="166"/>
      <c r="GY357" s="166"/>
      <c r="GZ357" s="166"/>
      <c r="HA357" s="166"/>
      <c r="HB357" s="166"/>
      <c r="HC357" s="166"/>
      <c r="HD357" s="166"/>
      <c r="HE357" s="166"/>
      <c r="HF357" s="166"/>
      <c r="HG357" s="166"/>
      <c r="HH357" s="166"/>
      <c r="HI357" s="166"/>
      <c r="HJ357" s="166"/>
      <c r="HK357" s="166"/>
      <c r="HL357" s="166"/>
      <c r="HM357" s="166"/>
      <c r="HN357" s="166"/>
      <c r="HO357" s="166"/>
      <c r="HP357" s="166"/>
      <c r="HQ357" s="166"/>
      <c r="HR357" s="166"/>
      <c r="HS357" s="166"/>
      <c r="HT357" s="166"/>
      <c r="HU357" s="166"/>
      <c r="HV357" s="166"/>
      <c r="HW357" s="166"/>
      <c r="HX357" s="166"/>
      <c r="HY357" s="166"/>
      <c r="HZ357" s="166"/>
      <c r="IA357" s="166"/>
      <c r="IB357" s="166"/>
      <c r="IC357" s="166"/>
      <c r="ID357" s="166"/>
      <c r="IE357" s="166"/>
      <c r="IF357" s="166"/>
      <c r="IG357" s="166"/>
      <c r="IH357" s="166"/>
      <c r="II357" s="166"/>
      <c r="IJ357" s="166"/>
      <c r="IK357" s="166"/>
      <c r="IL357" s="166"/>
      <c r="IM357" s="166"/>
      <c r="IN357" s="166"/>
      <c r="IO357" s="166"/>
      <c r="IP357" s="166"/>
      <c r="IQ357" s="166"/>
      <c r="IR357" s="166"/>
      <c r="IS357" s="166"/>
      <c r="IT357" s="166"/>
      <c r="IU357" s="166"/>
      <c r="IV357" s="166"/>
    </row>
    <row r="358" spans="1:256">
      <c r="A358" s="868"/>
      <c r="B358" s="844"/>
      <c r="C358" s="173" t="s">
        <v>2</v>
      </c>
      <c r="D358" s="174">
        <f>D356+D357</f>
        <v>1572642</v>
      </c>
      <c r="E358" s="175">
        <f t="shared" ref="E358:P358" si="155">E356+E357</f>
        <v>246310</v>
      </c>
      <c r="F358" s="175">
        <f t="shared" si="155"/>
        <v>100610</v>
      </c>
      <c r="G358" s="175">
        <f t="shared" si="155"/>
        <v>73450</v>
      </c>
      <c r="H358" s="175">
        <f t="shared" si="155"/>
        <v>27160</v>
      </c>
      <c r="I358" s="175">
        <f t="shared" si="155"/>
        <v>0</v>
      </c>
      <c r="J358" s="175">
        <f t="shared" si="155"/>
        <v>0</v>
      </c>
      <c r="K358" s="175">
        <f t="shared" si="155"/>
        <v>145700</v>
      </c>
      <c r="L358" s="175">
        <f t="shared" si="155"/>
        <v>0</v>
      </c>
      <c r="M358" s="175">
        <f t="shared" si="155"/>
        <v>1326332</v>
      </c>
      <c r="N358" s="175">
        <f t="shared" si="155"/>
        <v>1326332</v>
      </c>
      <c r="O358" s="175">
        <f t="shared" si="155"/>
        <v>1326332</v>
      </c>
      <c r="P358" s="175">
        <f t="shared" si="155"/>
        <v>0</v>
      </c>
      <c r="Q358" s="176"/>
      <c r="R358" s="176"/>
      <c r="S358" s="176"/>
      <c r="T358" s="176"/>
      <c r="U358" s="17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  <c r="BU358" s="166"/>
      <c r="BV358" s="166"/>
      <c r="BW358" s="166"/>
      <c r="BX358" s="166"/>
      <c r="BY358" s="166"/>
      <c r="BZ358" s="166"/>
      <c r="CA358" s="166"/>
      <c r="CB358" s="166"/>
      <c r="CC358" s="166"/>
      <c r="CD358" s="166"/>
      <c r="CE358" s="166"/>
      <c r="CF358" s="166"/>
      <c r="CG358" s="166"/>
      <c r="CH358" s="166"/>
      <c r="CI358" s="166"/>
      <c r="CJ358" s="166"/>
      <c r="CK358" s="166"/>
      <c r="CL358" s="166"/>
      <c r="CM358" s="166"/>
      <c r="CN358" s="166"/>
      <c r="CO358" s="166"/>
      <c r="CP358" s="166"/>
      <c r="CQ358" s="166"/>
      <c r="CR358" s="166"/>
      <c r="CS358" s="166"/>
      <c r="CT358" s="166"/>
      <c r="CU358" s="166"/>
      <c r="CV358" s="166"/>
      <c r="CW358" s="166"/>
      <c r="CX358" s="166"/>
      <c r="CY358" s="166"/>
      <c r="CZ358" s="166"/>
      <c r="DA358" s="166"/>
      <c r="DB358" s="166"/>
      <c r="DC358" s="166"/>
      <c r="DD358" s="166"/>
      <c r="DE358" s="166"/>
      <c r="DF358" s="166"/>
      <c r="DG358" s="166"/>
      <c r="DH358" s="166"/>
      <c r="DI358" s="166"/>
      <c r="DJ358" s="166"/>
      <c r="DK358" s="166"/>
      <c r="DL358" s="166"/>
      <c r="DM358" s="166"/>
      <c r="DN358" s="166"/>
      <c r="DO358" s="166"/>
      <c r="DP358" s="166"/>
      <c r="DQ358" s="166"/>
      <c r="DR358" s="166"/>
      <c r="DS358" s="166"/>
      <c r="DT358" s="166"/>
      <c r="DU358" s="166"/>
      <c r="DV358" s="166"/>
      <c r="DW358" s="166"/>
      <c r="DX358" s="166"/>
      <c r="DY358" s="166"/>
      <c r="DZ358" s="166"/>
      <c r="EA358" s="166"/>
      <c r="EB358" s="166"/>
      <c r="EC358" s="166"/>
      <c r="ED358" s="166"/>
      <c r="EE358" s="166"/>
      <c r="EF358" s="166"/>
      <c r="EG358" s="166"/>
      <c r="EH358" s="166"/>
      <c r="EI358" s="166"/>
      <c r="EJ358" s="166"/>
      <c r="EK358" s="166"/>
      <c r="EL358" s="166"/>
      <c r="EM358" s="166"/>
      <c r="EN358" s="166"/>
      <c r="EO358" s="166"/>
      <c r="EP358" s="166"/>
      <c r="EQ358" s="166"/>
      <c r="ER358" s="166"/>
      <c r="ES358" s="166"/>
      <c r="ET358" s="166"/>
      <c r="EU358" s="166"/>
      <c r="EV358" s="166"/>
      <c r="EW358" s="166"/>
      <c r="EX358" s="166"/>
      <c r="EY358" s="166"/>
      <c r="EZ358" s="166"/>
      <c r="FA358" s="166"/>
      <c r="FB358" s="166"/>
      <c r="FC358" s="166"/>
      <c r="FD358" s="166"/>
      <c r="FE358" s="166"/>
      <c r="FF358" s="166"/>
      <c r="FG358" s="166"/>
      <c r="FH358" s="166"/>
      <c r="FI358" s="166"/>
      <c r="FJ358" s="166"/>
      <c r="FK358" s="166"/>
      <c r="FL358" s="166"/>
      <c r="FM358" s="166"/>
      <c r="FN358" s="166"/>
      <c r="FO358" s="166"/>
      <c r="FP358" s="166"/>
      <c r="FQ358" s="166"/>
      <c r="FR358" s="166"/>
      <c r="FS358" s="166"/>
      <c r="FT358" s="166"/>
      <c r="FU358" s="166"/>
      <c r="FV358" s="166"/>
      <c r="FW358" s="166"/>
      <c r="FX358" s="166"/>
      <c r="FY358" s="166"/>
      <c r="FZ358" s="166"/>
      <c r="GA358" s="166"/>
      <c r="GB358" s="166"/>
      <c r="GC358" s="166"/>
      <c r="GD358" s="166"/>
      <c r="GE358" s="166"/>
      <c r="GF358" s="166"/>
      <c r="GG358" s="166"/>
      <c r="GH358" s="166"/>
      <c r="GI358" s="166"/>
      <c r="GJ358" s="166"/>
      <c r="GK358" s="166"/>
      <c r="GL358" s="166"/>
      <c r="GM358" s="166"/>
      <c r="GN358" s="166"/>
      <c r="GO358" s="166"/>
      <c r="GP358" s="166"/>
      <c r="GQ358" s="166"/>
      <c r="GR358" s="166"/>
      <c r="GS358" s="166"/>
      <c r="GT358" s="166"/>
      <c r="GU358" s="166"/>
      <c r="GV358" s="166"/>
      <c r="GW358" s="166"/>
      <c r="GX358" s="166"/>
      <c r="GY358" s="166"/>
      <c r="GZ358" s="166"/>
      <c r="HA358" s="166"/>
      <c r="HB358" s="166"/>
      <c r="HC358" s="166"/>
      <c r="HD358" s="166"/>
      <c r="HE358" s="166"/>
      <c r="HF358" s="166"/>
      <c r="HG358" s="166"/>
      <c r="HH358" s="166"/>
      <c r="HI358" s="166"/>
      <c r="HJ358" s="166"/>
      <c r="HK358" s="166"/>
      <c r="HL358" s="166"/>
      <c r="HM358" s="166"/>
      <c r="HN358" s="166"/>
      <c r="HO358" s="166"/>
      <c r="HP358" s="166"/>
      <c r="HQ358" s="166"/>
      <c r="HR358" s="166"/>
      <c r="HS358" s="166"/>
      <c r="HT358" s="166"/>
      <c r="HU358" s="166"/>
      <c r="HV358" s="166"/>
      <c r="HW358" s="166"/>
      <c r="HX358" s="166"/>
      <c r="HY358" s="166"/>
      <c r="HZ358" s="166"/>
      <c r="IA358" s="166"/>
      <c r="IB358" s="166"/>
      <c r="IC358" s="166"/>
      <c r="ID358" s="166"/>
      <c r="IE358" s="166"/>
      <c r="IF358" s="166"/>
      <c r="IG358" s="166"/>
      <c r="IH358" s="166"/>
      <c r="II358" s="166"/>
      <c r="IJ358" s="166"/>
      <c r="IK358" s="166"/>
      <c r="IL358" s="166"/>
      <c r="IM358" s="166"/>
      <c r="IN358" s="166"/>
      <c r="IO358" s="166"/>
      <c r="IP358" s="166"/>
      <c r="IQ358" s="166"/>
      <c r="IR358" s="166"/>
      <c r="IS358" s="166"/>
      <c r="IT358" s="166"/>
      <c r="IU358" s="166"/>
      <c r="IV358" s="166"/>
    </row>
    <row r="359" spans="1:256" hidden="1">
      <c r="A359" s="866">
        <v>90095</v>
      </c>
      <c r="B359" s="869" t="s">
        <v>95</v>
      </c>
      <c r="C359" s="182" t="s">
        <v>0</v>
      </c>
      <c r="D359" s="183">
        <f t="shared" si="144"/>
        <v>7149283</v>
      </c>
      <c r="E359" s="184">
        <f t="shared" si="145"/>
        <v>2007275</v>
      </c>
      <c r="F359" s="184">
        <f t="shared" si="146"/>
        <v>1634075</v>
      </c>
      <c r="G359" s="184">
        <v>971175</v>
      </c>
      <c r="H359" s="184">
        <v>662900</v>
      </c>
      <c r="I359" s="184">
        <v>0</v>
      </c>
      <c r="J359" s="184">
        <v>0</v>
      </c>
      <c r="K359" s="184">
        <v>373200</v>
      </c>
      <c r="L359" s="184">
        <v>0</v>
      </c>
      <c r="M359" s="184">
        <f t="shared" si="148"/>
        <v>5142008</v>
      </c>
      <c r="N359" s="184">
        <f>5142008-1500000</f>
        <v>3642008</v>
      </c>
      <c r="O359" s="184">
        <f>1035000+2607008</f>
        <v>3642008</v>
      </c>
      <c r="P359" s="184">
        <v>1500000</v>
      </c>
      <c r="Q359" s="185"/>
      <c r="R359" s="185"/>
      <c r="S359" s="185"/>
      <c r="T359" s="185"/>
      <c r="U359" s="185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  <c r="BN359" s="186"/>
      <c r="BO359" s="186"/>
      <c r="BP359" s="186"/>
      <c r="BQ359" s="186"/>
      <c r="BR359" s="186"/>
      <c r="BS359" s="186"/>
      <c r="BT359" s="186"/>
      <c r="BU359" s="186"/>
      <c r="BV359" s="186"/>
      <c r="BW359" s="186"/>
      <c r="BX359" s="186"/>
      <c r="BY359" s="186"/>
      <c r="BZ359" s="186"/>
      <c r="CA359" s="186"/>
      <c r="CB359" s="186"/>
      <c r="CC359" s="186"/>
      <c r="CD359" s="186"/>
      <c r="CE359" s="186"/>
      <c r="CF359" s="186"/>
      <c r="CG359" s="186"/>
      <c r="CH359" s="186"/>
      <c r="CI359" s="186"/>
      <c r="CJ359" s="186"/>
      <c r="CK359" s="186"/>
      <c r="CL359" s="186"/>
      <c r="CM359" s="186"/>
      <c r="CN359" s="186"/>
      <c r="CO359" s="186"/>
      <c r="CP359" s="186"/>
      <c r="CQ359" s="186"/>
      <c r="CR359" s="186"/>
      <c r="CS359" s="186"/>
      <c r="CT359" s="186"/>
      <c r="CU359" s="186"/>
      <c r="CV359" s="186"/>
      <c r="CW359" s="186"/>
      <c r="CX359" s="186"/>
      <c r="CY359" s="186"/>
      <c r="CZ359" s="186"/>
      <c r="DA359" s="186"/>
      <c r="DB359" s="186"/>
      <c r="DC359" s="186"/>
      <c r="DD359" s="186"/>
      <c r="DE359" s="186"/>
      <c r="DF359" s="186"/>
      <c r="DG359" s="186"/>
      <c r="DH359" s="186"/>
      <c r="DI359" s="186"/>
      <c r="DJ359" s="186"/>
      <c r="DK359" s="186"/>
      <c r="DL359" s="186"/>
      <c r="DM359" s="186"/>
      <c r="DN359" s="186"/>
      <c r="DO359" s="186"/>
      <c r="DP359" s="186"/>
      <c r="DQ359" s="186"/>
      <c r="DR359" s="186"/>
      <c r="DS359" s="186"/>
      <c r="DT359" s="186"/>
      <c r="DU359" s="186"/>
      <c r="DV359" s="186"/>
      <c r="DW359" s="186"/>
      <c r="DX359" s="186"/>
      <c r="DY359" s="186"/>
      <c r="DZ359" s="186"/>
      <c r="EA359" s="186"/>
      <c r="EB359" s="186"/>
      <c r="EC359" s="186"/>
      <c r="ED359" s="186"/>
      <c r="EE359" s="186"/>
      <c r="EF359" s="186"/>
      <c r="EG359" s="186"/>
      <c r="EH359" s="186"/>
      <c r="EI359" s="186"/>
      <c r="EJ359" s="186"/>
      <c r="EK359" s="186"/>
      <c r="EL359" s="186"/>
      <c r="EM359" s="186"/>
      <c r="EN359" s="186"/>
      <c r="EO359" s="186"/>
      <c r="EP359" s="186"/>
      <c r="EQ359" s="186"/>
      <c r="ER359" s="186"/>
      <c r="ES359" s="186"/>
      <c r="ET359" s="186"/>
      <c r="EU359" s="186"/>
      <c r="EV359" s="186"/>
      <c r="EW359" s="186"/>
      <c r="EX359" s="186"/>
      <c r="EY359" s="186"/>
      <c r="EZ359" s="186"/>
      <c r="FA359" s="186"/>
      <c r="FB359" s="186"/>
      <c r="FC359" s="186"/>
      <c r="FD359" s="186"/>
      <c r="FE359" s="186"/>
      <c r="FF359" s="186"/>
      <c r="FG359" s="186"/>
      <c r="FH359" s="186"/>
      <c r="FI359" s="186"/>
      <c r="FJ359" s="186"/>
      <c r="FK359" s="186"/>
      <c r="FL359" s="186"/>
      <c r="FM359" s="186"/>
      <c r="FN359" s="186"/>
      <c r="FO359" s="186"/>
      <c r="FP359" s="186"/>
      <c r="FQ359" s="186"/>
      <c r="FR359" s="186"/>
      <c r="FS359" s="186"/>
      <c r="FT359" s="186"/>
      <c r="FU359" s="186"/>
      <c r="FV359" s="186"/>
      <c r="FW359" s="186"/>
      <c r="FX359" s="186"/>
      <c r="FY359" s="186"/>
      <c r="FZ359" s="186"/>
      <c r="GA359" s="186"/>
      <c r="GB359" s="186"/>
      <c r="GC359" s="186"/>
      <c r="GD359" s="186"/>
      <c r="GE359" s="186"/>
      <c r="GF359" s="186"/>
      <c r="GG359" s="186"/>
      <c r="GH359" s="186"/>
      <c r="GI359" s="186"/>
      <c r="GJ359" s="186"/>
      <c r="GK359" s="186"/>
      <c r="GL359" s="186"/>
      <c r="GM359" s="186"/>
      <c r="GN359" s="186"/>
      <c r="GO359" s="186"/>
      <c r="GP359" s="186"/>
      <c r="GQ359" s="186"/>
      <c r="GR359" s="186"/>
      <c r="GS359" s="186"/>
      <c r="GT359" s="186"/>
      <c r="GU359" s="186"/>
      <c r="GV359" s="186"/>
      <c r="GW359" s="186"/>
      <c r="GX359" s="186"/>
      <c r="GY359" s="186"/>
      <c r="GZ359" s="186"/>
      <c r="HA359" s="186"/>
      <c r="HB359" s="186"/>
      <c r="HC359" s="186"/>
      <c r="HD359" s="186"/>
      <c r="HE359" s="186"/>
      <c r="HF359" s="186"/>
      <c r="HG359" s="186"/>
      <c r="HH359" s="186"/>
      <c r="HI359" s="186"/>
      <c r="HJ359" s="186"/>
      <c r="HK359" s="186"/>
      <c r="HL359" s="186"/>
      <c r="HM359" s="186"/>
      <c r="HN359" s="186"/>
      <c r="HO359" s="186"/>
      <c r="HP359" s="186"/>
      <c r="HQ359" s="186"/>
      <c r="HR359" s="186"/>
      <c r="HS359" s="186"/>
      <c r="HT359" s="186"/>
      <c r="HU359" s="186"/>
      <c r="HV359" s="186"/>
      <c r="HW359" s="186"/>
      <c r="HX359" s="186"/>
      <c r="HY359" s="186"/>
      <c r="HZ359" s="186"/>
      <c r="IA359" s="186"/>
      <c r="IB359" s="186"/>
      <c r="IC359" s="186"/>
      <c r="ID359" s="186"/>
      <c r="IE359" s="186"/>
      <c r="IF359" s="186"/>
      <c r="IG359" s="186"/>
      <c r="IH359" s="186"/>
      <c r="II359" s="186"/>
      <c r="IJ359" s="186"/>
      <c r="IK359" s="186"/>
      <c r="IL359" s="186"/>
      <c r="IM359" s="186"/>
      <c r="IN359" s="186"/>
      <c r="IO359" s="186"/>
      <c r="IP359" s="186"/>
      <c r="IQ359" s="186"/>
      <c r="IR359" s="186"/>
      <c r="IS359" s="186"/>
      <c r="IT359" s="186"/>
      <c r="IU359" s="186"/>
      <c r="IV359" s="186"/>
    </row>
    <row r="360" spans="1:256" hidden="1">
      <c r="A360" s="867"/>
      <c r="B360" s="870"/>
      <c r="C360" s="182" t="s">
        <v>1</v>
      </c>
      <c r="D360" s="183">
        <f t="shared" si="144"/>
        <v>0</v>
      </c>
      <c r="E360" s="184">
        <f t="shared" si="145"/>
        <v>0</v>
      </c>
      <c r="F360" s="184">
        <f t="shared" si="146"/>
        <v>0</v>
      </c>
      <c r="G360" s="184"/>
      <c r="H360" s="184"/>
      <c r="I360" s="184"/>
      <c r="J360" s="184"/>
      <c r="K360" s="184"/>
      <c r="L360" s="184"/>
      <c r="M360" s="184">
        <f t="shared" si="148"/>
        <v>0</v>
      </c>
      <c r="N360" s="184"/>
      <c r="O360" s="184"/>
      <c r="P360" s="184"/>
      <c r="Q360" s="185"/>
      <c r="R360" s="185"/>
      <c r="S360" s="185"/>
      <c r="T360" s="185"/>
      <c r="U360" s="185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186"/>
      <c r="BM360" s="186"/>
      <c r="BN360" s="186"/>
      <c r="BO360" s="186"/>
      <c r="BP360" s="186"/>
      <c r="BQ360" s="186"/>
      <c r="BR360" s="186"/>
      <c r="BS360" s="186"/>
      <c r="BT360" s="186"/>
      <c r="BU360" s="186"/>
      <c r="BV360" s="186"/>
      <c r="BW360" s="186"/>
      <c r="BX360" s="186"/>
      <c r="BY360" s="186"/>
      <c r="BZ360" s="186"/>
      <c r="CA360" s="186"/>
      <c r="CB360" s="186"/>
      <c r="CC360" s="186"/>
      <c r="CD360" s="186"/>
      <c r="CE360" s="186"/>
      <c r="CF360" s="186"/>
      <c r="CG360" s="186"/>
      <c r="CH360" s="186"/>
      <c r="CI360" s="186"/>
      <c r="CJ360" s="186"/>
      <c r="CK360" s="186"/>
      <c r="CL360" s="186"/>
      <c r="CM360" s="186"/>
      <c r="CN360" s="186"/>
      <c r="CO360" s="186"/>
      <c r="CP360" s="186"/>
      <c r="CQ360" s="186"/>
      <c r="CR360" s="186"/>
      <c r="CS360" s="186"/>
      <c r="CT360" s="186"/>
      <c r="CU360" s="186"/>
      <c r="CV360" s="186"/>
      <c r="CW360" s="186"/>
      <c r="CX360" s="186"/>
      <c r="CY360" s="186"/>
      <c r="CZ360" s="186"/>
      <c r="DA360" s="186"/>
      <c r="DB360" s="186"/>
      <c r="DC360" s="186"/>
      <c r="DD360" s="186"/>
      <c r="DE360" s="186"/>
      <c r="DF360" s="186"/>
      <c r="DG360" s="186"/>
      <c r="DH360" s="186"/>
      <c r="DI360" s="186"/>
      <c r="DJ360" s="186"/>
      <c r="DK360" s="186"/>
      <c r="DL360" s="186"/>
      <c r="DM360" s="186"/>
      <c r="DN360" s="186"/>
      <c r="DO360" s="186"/>
      <c r="DP360" s="186"/>
      <c r="DQ360" s="186"/>
      <c r="DR360" s="186"/>
      <c r="DS360" s="186"/>
      <c r="DT360" s="186"/>
      <c r="DU360" s="186"/>
      <c r="DV360" s="186"/>
      <c r="DW360" s="186"/>
      <c r="DX360" s="186"/>
      <c r="DY360" s="186"/>
      <c r="DZ360" s="186"/>
      <c r="EA360" s="186"/>
      <c r="EB360" s="186"/>
      <c r="EC360" s="186"/>
      <c r="ED360" s="186"/>
      <c r="EE360" s="186"/>
      <c r="EF360" s="186"/>
      <c r="EG360" s="186"/>
      <c r="EH360" s="186"/>
      <c r="EI360" s="186"/>
      <c r="EJ360" s="186"/>
      <c r="EK360" s="186"/>
      <c r="EL360" s="186"/>
      <c r="EM360" s="186"/>
      <c r="EN360" s="186"/>
      <c r="EO360" s="186"/>
      <c r="EP360" s="186"/>
      <c r="EQ360" s="186"/>
      <c r="ER360" s="186"/>
      <c r="ES360" s="186"/>
      <c r="ET360" s="186"/>
      <c r="EU360" s="186"/>
      <c r="EV360" s="186"/>
      <c r="EW360" s="186"/>
      <c r="EX360" s="186"/>
      <c r="EY360" s="186"/>
      <c r="EZ360" s="186"/>
      <c r="FA360" s="186"/>
      <c r="FB360" s="186"/>
      <c r="FC360" s="186"/>
      <c r="FD360" s="186"/>
      <c r="FE360" s="186"/>
      <c r="FF360" s="186"/>
      <c r="FG360" s="186"/>
      <c r="FH360" s="186"/>
      <c r="FI360" s="186"/>
      <c r="FJ360" s="186"/>
      <c r="FK360" s="186"/>
      <c r="FL360" s="186"/>
      <c r="FM360" s="186"/>
      <c r="FN360" s="186"/>
      <c r="FO360" s="186"/>
      <c r="FP360" s="186"/>
      <c r="FQ360" s="186"/>
      <c r="FR360" s="186"/>
      <c r="FS360" s="186"/>
      <c r="FT360" s="186"/>
      <c r="FU360" s="186"/>
      <c r="FV360" s="186"/>
      <c r="FW360" s="186"/>
      <c r="FX360" s="186"/>
      <c r="FY360" s="186"/>
      <c r="FZ360" s="186"/>
      <c r="GA360" s="186"/>
      <c r="GB360" s="186"/>
      <c r="GC360" s="186"/>
      <c r="GD360" s="186"/>
      <c r="GE360" s="186"/>
      <c r="GF360" s="186"/>
      <c r="GG360" s="186"/>
      <c r="GH360" s="186"/>
      <c r="GI360" s="186"/>
      <c r="GJ360" s="186"/>
      <c r="GK360" s="186"/>
      <c r="GL360" s="186"/>
      <c r="GM360" s="186"/>
      <c r="GN360" s="186"/>
      <c r="GO360" s="186"/>
      <c r="GP360" s="186"/>
      <c r="GQ360" s="186"/>
      <c r="GR360" s="186"/>
      <c r="GS360" s="186"/>
      <c r="GT360" s="186"/>
      <c r="GU360" s="186"/>
      <c r="GV360" s="186"/>
      <c r="GW360" s="186"/>
      <c r="GX360" s="186"/>
      <c r="GY360" s="186"/>
      <c r="GZ360" s="186"/>
      <c r="HA360" s="186"/>
      <c r="HB360" s="186"/>
      <c r="HC360" s="186"/>
      <c r="HD360" s="186"/>
      <c r="HE360" s="186"/>
      <c r="HF360" s="186"/>
      <c r="HG360" s="186"/>
      <c r="HH360" s="186"/>
      <c r="HI360" s="186"/>
      <c r="HJ360" s="186"/>
      <c r="HK360" s="186"/>
      <c r="HL360" s="186"/>
      <c r="HM360" s="186"/>
      <c r="HN360" s="186"/>
      <c r="HO360" s="186"/>
      <c r="HP360" s="186"/>
      <c r="HQ360" s="186"/>
      <c r="HR360" s="186"/>
      <c r="HS360" s="186"/>
      <c r="HT360" s="186"/>
      <c r="HU360" s="186"/>
      <c r="HV360" s="186"/>
      <c r="HW360" s="186"/>
      <c r="HX360" s="186"/>
      <c r="HY360" s="186"/>
      <c r="HZ360" s="186"/>
      <c r="IA360" s="186"/>
      <c r="IB360" s="186"/>
      <c r="IC360" s="186"/>
      <c r="ID360" s="186"/>
      <c r="IE360" s="186"/>
      <c r="IF360" s="186"/>
      <c r="IG360" s="186"/>
      <c r="IH360" s="186"/>
      <c r="II360" s="186"/>
      <c r="IJ360" s="186"/>
      <c r="IK360" s="186"/>
      <c r="IL360" s="186"/>
      <c r="IM360" s="186"/>
      <c r="IN360" s="186"/>
      <c r="IO360" s="186"/>
      <c r="IP360" s="186"/>
      <c r="IQ360" s="186"/>
      <c r="IR360" s="186"/>
      <c r="IS360" s="186"/>
      <c r="IT360" s="186"/>
      <c r="IU360" s="186"/>
      <c r="IV360" s="186"/>
    </row>
    <row r="361" spans="1:256" hidden="1">
      <c r="A361" s="868"/>
      <c r="B361" s="871"/>
      <c r="C361" s="182" t="s">
        <v>2</v>
      </c>
      <c r="D361" s="183">
        <f>D359+D360</f>
        <v>7149283</v>
      </c>
      <c r="E361" s="184">
        <f t="shared" ref="E361:P361" si="156">E359+E360</f>
        <v>2007275</v>
      </c>
      <c r="F361" s="184">
        <f t="shared" si="156"/>
        <v>1634075</v>
      </c>
      <c r="G361" s="184">
        <f t="shared" si="156"/>
        <v>971175</v>
      </c>
      <c r="H361" s="184">
        <f t="shared" si="156"/>
        <v>662900</v>
      </c>
      <c r="I361" s="184">
        <f t="shared" si="156"/>
        <v>0</v>
      </c>
      <c r="J361" s="184">
        <f t="shared" si="156"/>
        <v>0</v>
      </c>
      <c r="K361" s="184">
        <f t="shared" si="156"/>
        <v>373200</v>
      </c>
      <c r="L361" s="184">
        <f t="shared" si="156"/>
        <v>0</v>
      </c>
      <c r="M361" s="184">
        <f t="shared" si="156"/>
        <v>5142008</v>
      </c>
      <c r="N361" s="184">
        <f t="shared" si="156"/>
        <v>3642008</v>
      </c>
      <c r="O361" s="184">
        <f t="shared" si="156"/>
        <v>3642008</v>
      </c>
      <c r="P361" s="184">
        <f t="shared" si="156"/>
        <v>1500000</v>
      </c>
      <c r="Q361" s="185"/>
      <c r="R361" s="185"/>
      <c r="S361" s="185"/>
      <c r="T361" s="185"/>
      <c r="U361" s="185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 s="186"/>
      <c r="BG361" s="186"/>
      <c r="BH361" s="186"/>
      <c r="BI361" s="186"/>
      <c r="BJ361" s="186"/>
      <c r="BK361" s="186"/>
      <c r="BL361" s="186"/>
      <c r="BM361" s="186"/>
      <c r="BN361" s="186"/>
      <c r="BO361" s="186"/>
      <c r="BP361" s="186"/>
      <c r="BQ361" s="186"/>
      <c r="BR361" s="186"/>
      <c r="BS361" s="186"/>
      <c r="BT361" s="186"/>
      <c r="BU361" s="186"/>
      <c r="BV361" s="186"/>
      <c r="BW361" s="186"/>
      <c r="BX361" s="186"/>
      <c r="BY361" s="186"/>
      <c r="BZ361" s="186"/>
      <c r="CA361" s="186"/>
      <c r="CB361" s="186"/>
      <c r="CC361" s="186"/>
      <c r="CD361" s="186"/>
      <c r="CE361" s="186"/>
      <c r="CF361" s="186"/>
      <c r="CG361" s="186"/>
      <c r="CH361" s="186"/>
      <c r="CI361" s="186"/>
      <c r="CJ361" s="186"/>
      <c r="CK361" s="186"/>
      <c r="CL361" s="186"/>
      <c r="CM361" s="186"/>
      <c r="CN361" s="186"/>
      <c r="CO361" s="186"/>
      <c r="CP361" s="186"/>
      <c r="CQ361" s="186"/>
      <c r="CR361" s="186"/>
      <c r="CS361" s="186"/>
      <c r="CT361" s="186"/>
      <c r="CU361" s="186"/>
      <c r="CV361" s="186"/>
      <c r="CW361" s="186"/>
      <c r="CX361" s="186"/>
      <c r="CY361" s="186"/>
      <c r="CZ361" s="186"/>
      <c r="DA361" s="186"/>
      <c r="DB361" s="186"/>
      <c r="DC361" s="186"/>
      <c r="DD361" s="186"/>
      <c r="DE361" s="186"/>
      <c r="DF361" s="186"/>
      <c r="DG361" s="186"/>
      <c r="DH361" s="186"/>
      <c r="DI361" s="186"/>
      <c r="DJ361" s="186"/>
      <c r="DK361" s="186"/>
      <c r="DL361" s="186"/>
      <c r="DM361" s="186"/>
      <c r="DN361" s="186"/>
      <c r="DO361" s="186"/>
      <c r="DP361" s="186"/>
      <c r="DQ361" s="186"/>
      <c r="DR361" s="186"/>
      <c r="DS361" s="186"/>
      <c r="DT361" s="186"/>
      <c r="DU361" s="186"/>
      <c r="DV361" s="186"/>
      <c r="DW361" s="186"/>
      <c r="DX361" s="186"/>
      <c r="DY361" s="186"/>
      <c r="DZ361" s="186"/>
      <c r="EA361" s="186"/>
      <c r="EB361" s="186"/>
      <c r="EC361" s="186"/>
      <c r="ED361" s="186"/>
      <c r="EE361" s="186"/>
      <c r="EF361" s="186"/>
      <c r="EG361" s="186"/>
      <c r="EH361" s="186"/>
      <c r="EI361" s="186"/>
      <c r="EJ361" s="186"/>
      <c r="EK361" s="186"/>
      <c r="EL361" s="186"/>
      <c r="EM361" s="186"/>
      <c r="EN361" s="186"/>
      <c r="EO361" s="186"/>
      <c r="EP361" s="186"/>
      <c r="EQ361" s="186"/>
      <c r="ER361" s="186"/>
      <c r="ES361" s="186"/>
      <c r="ET361" s="186"/>
      <c r="EU361" s="186"/>
      <c r="EV361" s="186"/>
      <c r="EW361" s="186"/>
      <c r="EX361" s="186"/>
      <c r="EY361" s="186"/>
      <c r="EZ361" s="186"/>
      <c r="FA361" s="186"/>
      <c r="FB361" s="186"/>
      <c r="FC361" s="186"/>
      <c r="FD361" s="186"/>
      <c r="FE361" s="186"/>
      <c r="FF361" s="186"/>
      <c r="FG361" s="186"/>
      <c r="FH361" s="186"/>
      <c r="FI361" s="186"/>
      <c r="FJ361" s="186"/>
      <c r="FK361" s="186"/>
      <c r="FL361" s="186"/>
      <c r="FM361" s="186"/>
      <c r="FN361" s="186"/>
      <c r="FO361" s="186"/>
      <c r="FP361" s="186"/>
      <c r="FQ361" s="186"/>
      <c r="FR361" s="186"/>
      <c r="FS361" s="186"/>
      <c r="FT361" s="186"/>
      <c r="FU361" s="186"/>
      <c r="FV361" s="186"/>
      <c r="FW361" s="186"/>
      <c r="FX361" s="186"/>
      <c r="FY361" s="186"/>
      <c r="FZ361" s="186"/>
      <c r="GA361" s="186"/>
      <c r="GB361" s="186"/>
      <c r="GC361" s="186"/>
      <c r="GD361" s="186"/>
      <c r="GE361" s="186"/>
      <c r="GF361" s="186"/>
      <c r="GG361" s="186"/>
      <c r="GH361" s="186"/>
      <c r="GI361" s="186"/>
      <c r="GJ361" s="186"/>
      <c r="GK361" s="186"/>
      <c r="GL361" s="186"/>
      <c r="GM361" s="186"/>
      <c r="GN361" s="186"/>
      <c r="GO361" s="186"/>
      <c r="GP361" s="186"/>
      <c r="GQ361" s="186"/>
      <c r="GR361" s="186"/>
      <c r="GS361" s="186"/>
      <c r="GT361" s="186"/>
      <c r="GU361" s="186"/>
      <c r="GV361" s="186"/>
      <c r="GW361" s="186"/>
      <c r="GX361" s="186"/>
      <c r="GY361" s="186"/>
      <c r="GZ361" s="186"/>
      <c r="HA361" s="186"/>
      <c r="HB361" s="186"/>
      <c r="HC361" s="186"/>
      <c r="HD361" s="186"/>
      <c r="HE361" s="186"/>
      <c r="HF361" s="186"/>
      <c r="HG361" s="186"/>
      <c r="HH361" s="186"/>
      <c r="HI361" s="186"/>
      <c r="HJ361" s="186"/>
      <c r="HK361" s="186"/>
      <c r="HL361" s="186"/>
      <c r="HM361" s="186"/>
      <c r="HN361" s="186"/>
      <c r="HO361" s="186"/>
      <c r="HP361" s="186"/>
      <c r="HQ361" s="186"/>
      <c r="HR361" s="186"/>
      <c r="HS361" s="186"/>
      <c r="HT361" s="186"/>
      <c r="HU361" s="186"/>
      <c r="HV361" s="186"/>
      <c r="HW361" s="186"/>
      <c r="HX361" s="186"/>
      <c r="HY361" s="186"/>
      <c r="HZ361" s="186"/>
      <c r="IA361" s="186"/>
      <c r="IB361" s="186"/>
      <c r="IC361" s="186"/>
      <c r="ID361" s="186"/>
      <c r="IE361" s="186"/>
      <c r="IF361" s="186"/>
      <c r="IG361" s="186"/>
      <c r="IH361" s="186"/>
      <c r="II361" s="186"/>
      <c r="IJ361" s="186"/>
      <c r="IK361" s="186"/>
      <c r="IL361" s="186"/>
      <c r="IM361" s="186"/>
      <c r="IN361" s="186"/>
      <c r="IO361" s="186"/>
      <c r="IP361" s="186"/>
      <c r="IQ361" s="186"/>
      <c r="IR361" s="186"/>
      <c r="IS361" s="186"/>
      <c r="IT361" s="186"/>
      <c r="IU361" s="186"/>
      <c r="IV361" s="186"/>
    </row>
    <row r="362" spans="1:256" ht="15.6" customHeight="1">
      <c r="A362" s="863">
        <v>921</v>
      </c>
      <c r="B362" s="854" t="s">
        <v>68</v>
      </c>
      <c r="C362" s="194" t="s">
        <v>0</v>
      </c>
      <c r="D362" s="195">
        <f>D368+D371+D374+D377+D380+D383+D386+D392+D389+D365</f>
        <v>212659522</v>
      </c>
      <c r="E362" s="196">
        <f>E368+E371+E374+E377+E380+E383+E386+E392+E389+E365</f>
        <v>130860404</v>
      </c>
      <c r="F362" s="196">
        <f t="shared" ref="F362:P363" si="157">F368+F371+F374+F377+F380+F383+F386+F392+F389+F365</f>
        <v>4541570</v>
      </c>
      <c r="G362" s="196">
        <f t="shared" si="157"/>
        <v>124000</v>
      </c>
      <c r="H362" s="196">
        <f t="shared" si="157"/>
        <v>4417570</v>
      </c>
      <c r="I362" s="196">
        <f t="shared" si="157"/>
        <v>125737830</v>
      </c>
      <c r="J362" s="196">
        <f t="shared" si="157"/>
        <v>471000</v>
      </c>
      <c r="K362" s="196">
        <f t="shared" si="157"/>
        <v>110004</v>
      </c>
      <c r="L362" s="196">
        <f t="shared" si="157"/>
        <v>0</v>
      </c>
      <c r="M362" s="196">
        <f t="shared" si="157"/>
        <v>81799118</v>
      </c>
      <c r="N362" s="196">
        <f t="shared" si="157"/>
        <v>81799118</v>
      </c>
      <c r="O362" s="196">
        <f t="shared" si="157"/>
        <v>0</v>
      </c>
      <c r="P362" s="196">
        <f t="shared" si="157"/>
        <v>0</v>
      </c>
      <c r="Q362" s="197"/>
      <c r="R362" s="197"/>
      <c r="S362" s="197"/>
      <c r="T362" s="197"/>
      <c r="U362" s="197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  <c r="AT362" s="198"/>
      <c r="AU362" s="198"/>
      <c r="AV362" s="198"/>
      <c r="AW362" s="198"/>
      <c r="AX362" s="198"/>
      <c r="AY362" s="198"/>
      <c r="AZ362" s="19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  <c r="CG362" s="198"/>
      <c r="CH362" s="198"/>
      <c r="CI362" s="198"/>
      <c r="CJ362" s="198"/>
      <c r="CK362" s="198"/>
      <c r="CL362" s="198"/>
      <c r="CM362" s="198"/>
      <c r="CN362" s="198"/>
      <c r="CO362" s="198"/>
      <c r="CP362" s="198"/>
      <c r="CQ362" s="198"/>
      <c r="CR362" s="198"/>
      <c r="CS362" s="198"/>
      <c r="CT362" s="198"/>
      <c r="CU362" s="198"/>
      <c r="CV362" s="198"/>
      <c r="CW362" s="198"/>
      <c r="CX362" s="198"/>
      <c r="CY362" s="19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198"/>
      <c r="EG362" s="198"/>
      <c r="EH362" s="198"/>
      <c r="EI362" s="198"/>
      <c r="EJ362" s="198"/>
      <c r="EK362" s="198"/>
      <c r="EL362" s="198"/>
      <c r="EM362" s="198"/>
      <c r="EN362" s="198"/>
      <c r="EO362" s="198"/>
      <c r="EP362" s="198"/>
      <c r="EQ362" s="198"/>
      <c r="ER362" s="198"/>
      <c r="ES362" s="198"/>
      <c r="ET362" s="198"/>
      <c r="EU362" s="198"/>
      <c r="EV362" s="198"/>
      <c r="EW362" s="198"/>
      <c r="EX362" s="198"/>
      <c r="EY362" s="198"/>
      <c r="EZ362" s="198"/>
      <c r="FA362" s="198"/>
      <c r="FB362" s="198"/>
      <c r="FC362" s="198"/>
      <c r="FD362" s="198"/>
      <c r="FE362" s="198"/>
      <c r="FF362" s="198"/>
      <c r="FG362" s="198"/>
      <c r="FH362" s="198"/>
      <c r="FI362" s="198"/>
      <c r="FJ362" s="198"/>
      <c r="FK362" s="198"/>
      <c r="FL362" s="198"/>
      <c r="FM362" s="198"/>
      <c r="FN362" s="198"/>
      <c r="FO362" s="198"/>
      <c r="FP362" s="198"/>
      <c r="FQ362" s="198"/>
      <c r="FR362" s="198"/>
      <c r="FS362" s="198"/>
      <c r="FT362" s="198"/>
      <c r="FU362" s="198"/>
      <c r="FV362" s="198"/>
      <c r="FW362" s="198"/>
      <c r="FX362" s="198"/>
      <c r="FY362" s="198"/>
      <c r="FZ362" s="198"/>
      <c r="GA362" s="198"/>
      <c r="GB362" s="198"/>
      <c r="GC362" s="198"/>
      <c r="GD362" s="198"/>
      <c r="GE362" s="198"/>
      <c r="GF362" s="198"/>
      <c r="GG362" s="198"/>
      <c r="GH362" s="198"/>
      <c r="GI362" s="198"/>
      <c r="GJ362" s="198"/>
      <c r="GK362" s="198"/>
      <c r="GL362" s="198"/>
      <c r="GM362" s="198"/>
      <c r="GN362" s="198"/>
      <c r="GO362" s="198"/>
      <c r="GP362" s="198"/>
      <c r="GQ362" s="198"/>
      <c r="GR362" s="198"/>
      <c r="GS362" s="198"/>
      <c r="GT362" s="198"/>
      <c r="GU362" s="198"/>
      <c r="GV362" s="198"/>
      <c r="GW362" s="198"/>
      <c r="GX362" s="198"/>
      <c r="GY362" s="198"/>
      <c r="GZ362" s="198"/>
      <c r="HA362" s="198"/>
      <c r="HB362" s="198"/>
      <c r="HC362" s="198"/>
      <c r="HD362" s="198"/>
      <c r="HE362" s="198"/>
      <c r="HF362" s="198"/>
      <c r="HG362" s="198"/>
      <c r="HH362" s="198"/>
      <c r="HI362" s="198"/>
      <c r="HJ362" s="198"/>
      <c r="HK362" s="198"/>
      <c r="HL362" s="198"/>
      <c r="HM362" s="198"/>
      <c r="HN362" s="198"/>
      <c r="HO362" s="198"/>
      <c r="HP362" s="198"/>
      <c r="HQ362" s="198"/>
      <c r="HR362" s="198"/>
      <c r="HS362" s="198"/>
      <c r="HT362" s="198"/>
      <c r="HU362" s="198"/>
      <c r="HV362" s="198"/>
      <c r="HW362" s="198"/>
      <c r="HX362" s="198"/>
      <c r="HY362" s="198"/>
      <c r="HZ362" s="198"/>
      <c r="IA362" s="198"/>
      <c r="IB362" s="198"/>
      <c r="IC362" s="198"/>
      <c r="ID362" s="198"/>
      <c r="IE362" s="198"/>
      <c r="IF362" s="198"/>
      <c r="IG362" s="198"/>
      <c r="IH362" s="198"/>
      <c r="II362" s="198"/>
      <c r="IJ362" s="198"/>
      <c r="IK362" s="198"/>
      <c r="IL362" s="198"/>
      <c r="IM362" s="198"/>
      <c r="IN362" s="198"/>
      <c r="IO362" s="198"/>
      <c r="IP362" s="198"/>
      <c r="IQ362" s="198"/>
      <c r="IR362" s="198"/>
      <c r="IS362" s="198"/>
      <c r="IT362" s="198"/>
      <c r="IU362" s="198"/>
      <c r="IV362" s="198"/>
    </row>
    <row r="363" spans="1:256" ht="15.6" customHeight="1">
      <c r="A363" s="864"/>
      <c r="B363" s="855"/>
      <c r="C363" s="194" t="s">
        <v>1</v>
      </c>
      <c r="D363" s="195">
        <f>D369+D372+D375+D378+D381+D384+D387+D393+D390+D366</f>
        <v>6211972</v>
      </c>
      <c r="E363" s="196">
        <f>E369+E372+E375+E378+E381+E384+E387+E393+E390+E366</f>
        <v>3417992</v>
      </c>
      <c r="F363" s="196">
        <f t="shared" si="157"/>
        <v>0</v>
      </c>
      <c r="G363" s="196">
        <f t="shared" si="157"/>
        <v>0</v>
      </c>
      <c r="H363" s="196">
        <f t="shared" si="157"/>
        <v>0</v>
      </c>
      <c r="I363" s="196">
        <f t="shared" si="157"/>
        <v>1121650</v>
      </c>
      <c r="J363" s="196">
        <f t="shared" si="157"/>
        <v>0</v>
      </c>
      <c r="K363" s="196">
        <f t="shared" si="157"/>
        <v>2296342</v>
      </c>
      <c r="L363" s="196">
        <f t="shared" si="157"/>
        <v>0</v>
      </c>
      <c r="M363" s="196">
        <f t="shared" si="157"/>
        <v>2793980</v>
      </c>
      <c r="N363" s="196">
        <f t="shared" si="157"/>
        <v>2793980</v>
      </c>
      <c r="O363" s="196">
        <f t="shared" si="157"/>
        <v>0</v>
      </c>
      <c r="P363" s="196">
        <f t="shared" si="157"/>
        <v>0</v>
      </c>
      <c r="Q363" s="197"/>
      <c r="R363" s="197"/>
      <c r="S363" s="197"/>
      <c r="T363" s="197"/>
      <c r="U363" s="197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  <c r="AT363" s="198"/>
      <c r="AU363" s="198"/>
      <c r="AV363" s="198"/>
      <c r="AW363" s="198"/>
      <c r="AX363" s="198"/>
      <c r="AY363" s="198"/>
      <c r="AZ363" s="19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  <c r="CG363" s="198"/>
      <c r="CH363" s="198"/>
      <c r="CI363" s="198"/>
      <c r="CJ363" s="198"/>
      <c r="CK363" s="198"/>
      <c r="CL363" s="198"/>
      <c r="CM363" s="198"/>
      <c r="CN363" s="198"/>
      <c r="CO363" s="198"/>
      <c r="CP363" s="198"/>
      <c r="CQ363" s="198"/>
      <c r="CR363" s="198"/>
      <c r="CS363" s="198"/>
      <c r="CT363" s="198"/>
      <c r="CU363" s="198"/>
      <c r="CV363" s="198"/>
      <c r="CW363" s="198"/>
      <c r="CX363" s="198"/>
      <c r="CY363" s="198"/>
      <c r="CZ363" s="198"/>
      <c r="DA363" s="198"/>
      <c r="DB363" s="198"/>
      <c r="DC363" s="198"/>
      <c r="DD363" s="198"/>
      <c r="DE363" s="198"/>
      <c r="DF363" s="198"/>
      <c r="DG363" s="198"/>
      <c r="DH363" s="198"/>
      <c r="DI363" s="198"/>
      <c r="DJ363" s="198"/>
      <c r="DK363" s="198"/>
      <c r="DL363" s="198"/>
      <c r="DM363" s="198"/>
      <c r="DN363" s="198"/>
      <c r="DO363" s="198"/>
      <c r="DP363" s="198"/>
      <c r="DQ363" s="198"/>
      <c r="DR363" s="198"/>
      <c r="DS363" s="198"/>
      <c r="DT363" s="198"/>
      <c r="DU363" s="198"/>
      <c r="DV363" s="198"/>
      <c r="DW363" s="198"/>
      <c r="DX363" s="198"/>
      <c r="DY363" s="198"/>
      <c r="DZ363" s="198"/>
      <c r="EA363" s="198"/>
      <c r="EB363" s="198"/>
      <c r="EC363" s="198"/>
      <c r="ED363" s="198"/>
      <c r="EE363" s="198"/>
      <c r="EF363" s="198"/>
      <c r="EG363" s="198"/>
      <c r="EH363" s="198"/>
      <c r="EI363" s="198"/>
      <c r="EJ363" s="198"/>
      <c r="EK363" s="198"/>
      <c r="EL363" s="198"/>
      <c r="EM363" s="198"/>
      <c r="EN363" s="198"/>
      <c r="EO363" s="198"/>
      <c r="EP363" s="198"/>
      <c r="EQ363" s="198"/>
      <c r="ER363" s="198"/>
      <c r="ES363" s="198"/>
      <c r="ET363" s="198"/>
      <c r="EU363" s="198"/>
      <c r="EV363" s="198"/>
      <c r="EW363" s="198"/>
      <c r="EX363" s="198"/>
      <c r="EY363" s="198"/>
      <c r="EZ363" s="198"/>
      <c r="FA363" s="198"/>
      <c r="FB363" s="198"/>
      <c r="FC363" s="198"/>
      <c r="FD363" s="198"/>
      <c r="FE363" s="198"/>
      <c r="FF363" s="198"/>
      <c r="FG363" s="198"/>
      <c r="FH363" s="198"/>
      <c r="FI363" s="198"/>
      <c r="FJ363" s="198"/>
      <c r="FK363" s="198"/>
      <c r="FL363" s="198"/>
      <c r="FM363" s="198"/>
      <c r="FN363" s="198"/>
      <c r="FO363" s="198"/>
      <c r="FP363" s="198"/>
      <c r="FQ363" s="198"/>
      <c r="FR363" s="198"/>
      <c r="FS363" s="198"/>
      <c r="FT363" s="198"/>
      <c r="FU363" s="198"/>
      <c r="FV363" s="198"/>
      <c r="FW363" s="198"/>
      <c r="FX363" s="198"/>
      <c r="FY363" s="198"/>
      <c r="FZ363" s="198"/>
      <c r="GA363" s="198"/>
      <c r="GB363" s="198"/>
      <c r="GC363" s="198"/>
      <c r="GD363" s="198"/>
      <c r="GE363" s="198"/>
      <c r="GF363" s="198"/>
      <c r="GG363" s="198"/>
      <c r="GH363" s="198"/>
      <c r="GI363" s="198"/>
      <c r="GJ363" s="198"/>
      <c r="GK363" s="198"/>
      <c r="GL363" s="198"/>
      <c r="GM363" s="198"/>
      <c r="GN363" s="198"/>
      <c r="GO363" s="198"/>
      <c r="GP363" s="198"/>
      <c r="GQ363" s="198"/>
      <c r="GR363" s="198"/>
      <c r="GS363" s="198"/>
      <c r="GT363" s="198"/>
      <c r="GU363" s="198"/>
      <c r="GV363" s="198"/>
      <c r="GW363" s="198"/>
      <c r="GX363" s="198"/>
      <c r="GY363" s="198"/>
      <c r="GZ363" s="198"/>
      <c r="HA363" s="198"/>
      <c r="HB363" s="198"/>
      <c r="HC363" s="198"/>
      <c r="HD363" s="198"/>
      <c r="HE363" s="198"/>
      <c r="HF363" s="198"/>
      <c r="HG363" s="198"/>
      <c r="HH363" s="198"/>
      <c r="HI363" s="198"/>
      <c r="HJ363" s="198"/>
      <c r="HK363" s="198"/>
      <c r="HL363" s="198"/>
      <c r="HM363" s="198"/>
      <c r="HN363" s="198"/>
      <c r="HO363" s="198"/>
      <c r="HP363" s="198"/>
      <c r="HQ363" s="198"/>
      <c r="HR363" s="198"/>
      <c r="HS363" s="198"/>
      <c r="HT363" s="198"/>
      <c r="HU363" s="198"/>
      <c r="HV363" s="198"/>
      <c r="HW363" s="198"/>
      <c r="HX363" s="198"/>
      <c r="HY363" s="198"/>
      <c r="HZ363" s="198"/>
      <c r="IA363" s="198"/>
      <c r="IB363" s="198"/>
      <c r="IC363" s="198"/>
      <c r="ID363" s="198"/>
      <c r="IE363" s="198"/>
      <c r="IF363" s="198"/>
      <c r="IG363" s="198"/>
      <c r="IH363" s="198"/>
      <c r="II363" s="198"/>
      <c r="IJ363" s="198"/>
      <c r="IK363" s="198"/>
      <c r="IL363" s="198"/>
      <c r="IM363" s="198"/>
      <c r="IN363" s="198"/>
      <c r="IO363" s="198"/>
      <c r="IP363" s="198"/>
      <c r="IQ363" s="198"/>
      <c r="IR363" s="198"/>
      <c r="IS363" s="198"/>
      <c r="IT363" s="198"/>
      <c r="IU363" s="198"/>
      <c r="IV363" s="198"/>
    </row>
    <row r="364" spans="1:256" ht="15.6" customHeight="1">
      <c r="A364" s="865"/>
      <c r="B364" s="856"/>
      <c r="C364" s="194" t="s">
        <v>2</v>
      </c>
      <c r="D364" s="195">
        <f>D362+D363</f>
        <v>218871494</v>
      </c>
      <c r="E364" s="196">
        <f t="shared" ref="E364:P364" si="158">E362+E363</f>
        <v>134278396</v>
      </c>
      <c r="F364" s="196">
        <f t="shared" si="158"/>
        <v>4541570</v>
      </c>
      <c r="G364" s="196">
        <f t="shared" si="158"/>
        <v>124000</v>
      </c>
      <c r="H364" s="196">
        <f t="shared" si="158"/>
        <v>4417570</v>
      </c>
      <c r="I364" s="196">
        <f t="shared" si="158"/>
        <v>126859480</v>
      </c>
      <c r="J364" s="196">
        <f t="shared" si="158"/>
        <v>471000</v>
      </c>
      <c r="K364" s="196">
        <f t="shared" si="158"/>
        <v>2406346</v>
      </c>
      <c r="L364" s="196">
        <f t="shared" si="158"/>
        <v>0</v>
      </c>
      <c r="M364" s="196">
        <f t="shared" si="158"/>
        <v>84593098</v>
      </c>
      <c r="N364" s="196">
        <f t="shared" si="158"/>
        <v>84593098</v>
      </c>
      <c r="O364" s="196">
        <f t="shared" si="158"/>
        <v>0</v>
      </c>
      <c r="P364" s="196">
        <f t="shared" si="158"/>
        <v>0</v>
      </c>
      <c r="Q364" s="197"/>
      <c r="R364" s="197"/>
      <c r="S364" s="197"/>
      <c r="T364" s="197"/>
      <c r="U364" s="197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  <c r="AT364" s="198"/>
      <c r="AU364" s="198"/>
      <c r="AV364" s="198"/>
      <c r="AW364" s="198"/>
      <c r="AX364" s="198"/>
      <c r="AY364" s="198"/>
      <c r="AZ364" s="19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  <c r="CG364" s="198"/>
      <c r="CH364" s="198"/>
      <c r="CI364" s="198"/>
      <c r="CJ364" s="198"/>
      <c r="CK364" s="198"/>
      <c r="CL364" s="198"/>
      <c r="CM364" s="198"/>
      <c r="CN364" s="198"/>
      <c r="CO364" s="198"/>
      <c r="CP364" s="198"/>
      <c r="CQ364" s="198"/>
      <c r="CR364" s="198"/>
      <c r="CS364" s="198"/>
      <c r="CT364" s="198"/>
      <c r="CU364" s="198"/>
      <c r="CV364" s="198"/>
      <c r="CW364" s="198"/>
      <c r="CX364" s="198"/>
      <c r="CY364" s="198"/>
      <c r="CZ364" s="198"/>
      <c r="DA364" s="198"/>
      <c r="DB364" s="198"/>
      <c r="DC364" s="198"/>
      <c r="DD364" s="198"/>
      <c r="DE364" s="198"/>
      <c r="DF364" s="198"/>
      <c r="DG364" s="198"/>
      <c r="DH364" s="198"/>
      <c r="DI364" s="198"/>
      <c r="DJ364" s="198"/>
      <c r="DK364" s="198"/>
      <c r="DL364" s="198"/>
      <c r="DM364" s="198"/>
      <c r="DN364" s="198"/>
      <c r="DO364" s="198"/>
      <c r="DP364" s="198"/>
      <c r="DQ364" s="198"/>
      <c r="DR364" s="198"/>
      <c r="DS364" s="198"/>
      <c r="DT364" s="198"/>
      <c r="DU364" s="198"/>
      <c r="DV364" s="198"/>
      <c r="DW364" s="198"/>
      <c r="DX364" s="198"/>
      <c r="DY364" s="198"/>
      <c r="DZ364" s="198"/>
      <c r="EA364" s="198"/>
      <c r="EB364" s="198"/>
      <c r="EC364" s="198"/>
      <c r="ED364" s="198"/>
      <c r="EE364" s="198"/>
      <c r="EF364" s="198"/>
      <c r="EG364" s="198"/>
      <c r="EH364" s="198"/>
      <c r="EI364" s="198"/>
      <c r="EJ364" s="198"/>
      <c r="EK364" s="198"/>
      <c r="EL364" s="198"/>
      <c r="EM364" s="198"/>
      <c r="EN364" s="198"/>
      <c r="EO364" s="198"/>
      <c r="EP364" s="198"/>
      <c r="EQ364" s="198"/>
      <c r="ER364" s="198"/>
      <c r="ES364" s="198"/>
      <c r="ET364" s="198"/>
      <c r="EU364" s="198"/>
      <c r="EV364" s="198"/>
      <c r="EW364" s="198"/>
      <c r="EX364" s="198"/>
      <c r="EY364" s="198"/>
      <c r="EZ364" s="198"/>
      <c r="FA364" s="198"/>
      <c r="FB364" s="198"/>
      <c r="FC364" s="198"/>
      <c r="FD364" s="198"/>
      <c r="FE364" s="198"/>
      <c r="FF364" s="198"/>
      <c r="FG364" s="198"/>
      <c r="FH364" s="198"/>
      <c r="FI364" s="198"/>
      <c r="FJ364" s="198"/>
      <c r="FK364" s="198"/>
      <c r="FL364" s="198"/>
      <c r="FM364" s="198"/>
      <c r="FN364" s="198"/>
      <c r="FO364" s="198"/>
      <c r="FP364" s="198"/>
      <c r="FQ364" s="198"/>
      <c r="FR364" s="198"/>
      <c r="FS364" s="198"/>
      <c r="FT364" s="198"/>
      <c r="FU364" s="198"/>
      <c r="FV364" s="198"/>
      <c r="FW364" s="198"/>
      <c r="FX364" s="198"/>
      <c r="FY364" s="198"/>
      <c r="FZ364" s="198"/>
      <c r="GA364" s="198"/>
      <c r="GB364" s="198"/>
      <c r="GC364" s="198"/>
      <c r="GD364" s="198"/>
      <c r="GE364" s="198"/>
      <c r="GF364" s="198"/>
      <c r="GG364" s="198"/>
      <c r="GH364" s="198"/>
      <c r="GI364" s="198"/>
      <c r="GJ364" s="198"/>
      <c r="GK364" s="198"/>
      <c r="GL364" s="198"/>
      <c r="GM364" s="198"/>
      <c r="GN364" s="198"/>
      <c r="GO364" s="198"/>
      <c r="GP364" s="198"/>
      <c r="GQ364" s="198"/>
      <c r="GR364" s="198"/>
      <c r="GS364" s="198"/>
      <c r="GT364" s="198"/>
      <c r="GU364" s="198"/>
      <c r="GV364" s="198"/>
      <c r="GW364" s="198"/>
      <c r="GX364" s="198"/>
      <c r="GY364" s="198"/>
      <c r="GZ364" s="198"/>
      <c r="HA364" s="198"/>
      <c r="HB364" s="198"/>
      <c r="HC364" s="198"/>
      <c r="HD364" s="198"/>
      <c r="HE364" s="198"/>
      <c r="HF364" s="198"/>
      <c r="HG364" s="198"/>
      <c r="HH364" s="198"/>
      <c r="HI364" s="198"/>
      <c r="HJ364" s="198"/>
      <c r="HK364" s="198"/>
      <c r="HL364" s="198"/>
      <c r="HM364" s="198"/>
      <c r="HN364" s="198"/>
      <c r="HO364" s="198"/>
      <c r="HP364" s="198"/>
      <c r="HQ364" s="198"/>
      <c r="HR364" s="198"/>
      <c r="HS364" s="198"/>
      <c r="HT364" s="198"/>
      <c r="HU364" s="198"/>
      <c r="HV364" s="198"/>
      <c r="HW364" s="198"/>
      <c r="HX364" s="198"/>
      <c r="HY364" s="198"/>
      <c r="HZ364" s="198"/>
      <c r="IA364" s="198"/>
      <c r="IB364" s="198"/>
      <c r="IC364" s="198"/>
      <c r="ID364" s="198"/>
      <c r="IE364" s="198"/>
      <c r="IF364" s="198"/>
      <c r="IG364" s="198"/>
      <c r="IH364" s="198"/>
      <c r="II364" s="198"/>
      <c r="IJ364" s="198"/>
      <c r="IK364" s="198"/>
      <c r="IL364" s="198"/>
      <c r="IM364" s="198"/>
      <c r="IN364" s="198"/>
      <c r="IO364" s="198"/>
      <c r="IP364" s="198"/>
      <c r="IQ364" s="198"/>
      <c r="IR364" s="198"/>
      <c r="IS364" s="198"/>
      <c r="IT364" s="198"/>
      <c r="IU364" s="198"/>
      <c r="IV364" s="198"/>
    </row>
    <row r="365" spans="1:256" hidden="1">
      <c r="A365" s="866">
        <v>92105</v>
      </c>
      <c r="B365" s="842" t="s">
        <v>275</v>
      </c>
      <c r="C365" s="182" t="s">
        <v>0</v>
      </c>
      <c r="D365" s="183">
        <f>E365+M365</f>
        <v>470000</v>
      </c>
      <c r="E365" s="184">
        <f>F365+I365+J365+K365+L365</f>
        <v>470000</v>
      </c>
      <c r="F365" s="184">
        <f>G365+H365</f>
        <v>0</v>
      </c>
      <c r="G365" s="184">
        <v>0</v>
      </c>
      <c r="H365" s="184">
        <v>0</v>
      </c>
      <c r="I365" s="184">
        <v>470000</v>
      </c>
      <c r="J365" s="184">
        <v>0</v>
      </c>
      <c r="K365" s="184">
        <v>0</v>
      </c>
      <c r="L365" s="184">
        <v>0</v>
      </c>
      <c r="M365" s="184">
        <f>N365+P365</f>
        <v>0</v>
      </c>
      <c r="N365" s="184">
        <v>0</v>
      </c>
      <c r="O365" s="184">
        <v>0</v>
      </c>
      <c r="P365" s="184">
        <v>0</v>
      </c>
      <c r="Q365" s="185"/>
      <c r="R365" s="185"/>
      <c r="S365" s="185"/>
      <c r="T365" s="185"/>
      <c r="U365" s="185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  <c r="AO365" s="186"/>
      <c r="AP365" s="186"/>
      <c r="AQ365" s="186"/>
      <c r="AR365" s="186"/>
      <c r="AS365" s="186"/>
      <c r="AT365" s="186"/>
      <c r="AU365" s="186"/>
      <c r="AV365" s="186"/>
      <c r="AW365" s="186"/>
      <c r="AX365" s="186"/>
      <c r="AY365" s="186"/>
      <c r="AZ365" s="186"/>
      <c r="BA365" s="186"/>
      <c r="BB365" s="186"/>
      <c r="BC365" s="186"/>
      <c r="BD365" s="186"/>
      <c r="BE365" s="186"/>
      <c r="BF365" s="186"/>
      <c r="BG365" s="186"/>
      <c r="BH365" s="186"/>
      <c r="BI365" s="186"/>
      <c r="BJ365" s="186"/>
      <c r="BK365" s="186"/>
      <c r="BL365" s="186"/>
      <c r="BM365" s="186"/>
      <c r="BN365" s="186"/>
      <c r="BO365" s="186"/>
      <c r="BP365" s="186"/>
      <c r="BQ365" s="186"/>
      <c r="BR365" s="186"/>
      <c r="BS365" s="186"/>
      <c r="BT365" s="186"/>
      <c r="BU365" s="186"/>
      <c r="BV365" s="186"/>
      <c r="BW365" s="186"/>
      <c r="BX365" s="186"/>
      <c r="BY365" s="186"/>
      <c r="BZ365" s="186"/>
      <c r="CA365" s="186"/>
      <c r="CB365" s="186"/>
      <c r="CC365" s="186"/>
      <c r="CD365" s="186"/>
      <c r="CE365" s="186"/>
      <c r="CF365" s="186"/>
      <c r="CG365" s="186"/>
      <c r="CH365" s="186"/>
      <c r="CI365" s="186"/>
      <c r="CJ365" s="186"/>
      <c r="CK365" s="186"/>
      <c r="CL365" s="186"/>
      <c r="CM365" s="186"/>
      <c r="CN365" s="186"/>
      <c r="CO365" s="186"/>
      <c r="CP365" s="186"/>
      <c r="CQ365" s="186"/>
      <c r="CR365" s="186"/>
      <c r="CS365" s="186"/>
      <c r="CT365" s="186"/>
      <c r="CU365" s="186"/>
      <c r="CV365" s="186"/>
      <c r="CW365" s="186"/>
      <c r="CX365" s="186"/>
      <c r="CY365" s="186"/>
      <c r="CZ365" s="186"/>
      <c r="DA365" s="186"/>
      <c r="DB365" s="186"/>
      <c r="DC365" s="186"/>
      <c r="DD365" s="186"/>
      <c r="DE365" s="186"/>
      <c r="DF365" s="186"/>
      <c r="DG365" s="186"/>
      <c r="DH365" s="186"/>
      <c r="DI365" s="186"/>
      <c r="DJ365" s="186"/>
      <c r="DK365" s="186"/>
      <c r="DL365" s="186"/>
      <c r="DM365" s="186"/>
      <c r="DN365" s="186"/>
      <c r="DO365" s="186"/>
      <c r="DP365" s="186"/>
      <c r="DQ365" s="186"/>
      <c r="DR365" s="186"/>
      <c r="DS365" s="186"/>
      <c r="DT365" s="186"/>
      <c r="DU365" s="186"/>
      <c r="DV365" s="186"/>
      <c r="DW365" s="186"/>
      <c r="DX365" s="186"/>
      <c r="DY365" s="186"/>
      <c r="DZ365" s="186"/>
      <c r="EA365" s="186"/>
      <c r="EB365" s="186"/>
      <c r="EC365" s="186"/>
      <c r="ED365" s="186"/>
      <c r="EE365" s="186"/>
      <c r="EF365" s="186"/>
      <c r="EG365" s="186"/>
      <c r="EH365" s="186"/>
      <c r="EI365" s="186"/>
      <c r="EJ365" s="186"/>
      <c r="EK365" s="186"/>
      <c r="EL365" s="186"/>
      <c r="EM365" s="186"/>
      <c r="EN365" s="186"/>
      <c r="EO365" s="186"/>
      <c r="EP365" s="186"/>
      <c r="EQ365" s="186"/>
      <c r="ER365" s="186"/>
      <c r="ES365" s="186"/>
      <c r="ET365" s="186"/>
      <c r="EU365" s="186"/>
      <c r="EV365" s="186"/>
      <c r="EW365" s="186"/>
      <c r="EX365" s="186"/>
      <c r="EY365" s="186"/>
      <c r="EZ365" s="186"/>
      <c r="FA365" s="186"/>
      <c r="FB365" s="186"/>
      <c r="FC365" s="186"/>
      <c r="FD365" s="186"/>
      <c r="FE365" s="186"/>
      <c r="FF365" s="186"/>
      <c r="FG365" s="186"/>
      <c r="FH365" s="186"/>
      <c r="FI365" s="186"/>
      <c r="FJ365" s="186"/>
      <c r="FK365" s="186"/>
      <c r="FL365" s="186"/>
      <c r="FM365" s="186"/>
      <c r="FN365" s="186"/>
      <c r="FO365" s="186"/>
      <c r="FP365" s="186"/>
      <c r="FQ365" s="186"/>
      <c r="FR365" s="186"/>
      <c r="FS365" s="186"/>
      <c r="FT365" s="186"/>
      <c r="FU365" s="186"/>
      <c r="FV365" s="186"/>
      <c r="FW365" s="186"/>
      <c r="FX365" s="186"/>
      <c r="FY365" s="186"/>
      <c r="FZ365" s="186"/>
      <c r="GA365" s="186"/>
      <c r="GB365" s="186"/>
      <c r="GC365" s="186"/>
      <c r="GD365" s="186"/>
      <c r="GE365" s="186"/>
      <c r="GF365" s="186"/>
      <c r="GG365" s="186"/>
      <c r="GH365" s="186"/>
      <c r="GI365" s="186"/>
      <c r="GJ365" s="186"/>
      <c r="GK365" s="186"/>
      <c r="GL365" s="186"/>
      <c r="GM365" s="186"/>
      <c r="GN365" s="186"/>
      <c r="GO365" s="186"/>
      <c r="GP365" s="186"/>
      <c r="GQ365" s="186"/>
      <c r="GR365" s="186"/>
      <c r="GS365" s="186"/>
      <c r="GT365" s="186"/>
      <c r="GU365" s="186"/>
      <c r="GV365" s="186"/>
      <c r="GW365" s="186"/>
      <c r="GX365" s="186"/>
      <c r="GY365" s="186"/>
      <c r="GZ365" s="186"/>
      <c r="HA365" s="186"/>
      <c r="HB365" s="186"/>
      <c r="HC365" s="186"/>
      <c r="HD365" s="186"/>
      <c r="HE365" s="186"/>
      <c r="HF365" s="186"/>
      <c r="HG365" s="186"/>
      <c r="HH365" s="186"/>
      <c r="HI365" s="186"/>
      <c r="HJ365" s="186"/>
      <c r="HK365" s="186"/>
      <c r="HL365" s="186"/>
      <c r="HM365" s="186"/>
      <c r="HN365" s="186"/>
      <c r="HO365" s="186"/>
      <c r="HP365" s="186"/>
      <c r="HQ365" s="186"/>
      <c r="HR365" s="186"/>
      <c r="HS365" s="186"/>
      <c r="HT365" s="186"/>
      <c r="HU365" s="186"/>
      <c r="HV365" s="186"/>
      <c r="HW365" s="186"/>
      <c r="HX365" s="186"/>
      <c r="HY365" s="186"/>
      <c r="HZ365" s="186"/>
      <c r="IA365" s="186"/>
      <c r="IB365" s="186"/>
      <c r="IC365" s="186"/>
      <c r="ID365" s="186"/>
      <c r="IE365" s="186"/>
      <c r="IF365" s="186"/>
      <c r="IG365" s="186"/>
      <c r="IH365" s="186"/>
      <c r="II365" s="186"/>
      <c r="IJ365" s="186"/>
      <c r="IK365" s="186"/>
      <c r="IL365" s="186"/>
      <c r="IM365" s="186"/>
      <c r="IN365" s="186"/>
      <c r="IO365" s="186"/>
      <c r="IP365" s="186"/>
      <c r="IQ365" s="186"/>
      <c r="IR365" s="186"/>
      <c r="IS365" s="186"/>
      <c r="IT365" s="186"/>
      <c r="IU365" s="186"/>
      <c r="IV365" s="186"/>
    </row>
    <row r="366" spans="1:256" hidden="1">
      <c r="A366" s="867"/>
      <c r="B366" s="843"/>
      <c r="C366" s="182" t="s">
        <v>1</v>
      </c>
      <c r="D366" s="183">
        <f>E366+M366</f>
        <v>0</v>
      </c>
      <c r="E366" s="184">
        <f>F366+I366+J366+K366+L366</f>
        <v>0</v>
      </c>
      <c r="F366" s="184">
        <f>G366+H366</f>
        <v>0</v>
      </c>
      <c r="G366" s="184"/>
      <c r="H366" s="184"/>
      <c r="I366" s="184"/>
      <c r="J366" s="184"/>
      <c r="K366" s="184"/>
      <c r="L366" s="184"/>
      <c r="M366" s="184">
        <f>N366+P366</f>
        <v>0</v>
      </c>
      <c r="N366" s="184"/>
      <c r="O366" s="184"/>
      <c r="P366" s="184"/>
      <c r="Q366" s="185"/>
      <c r="R366" s="185"/>
      <c r="S366" s="185"/>
      <c r="T366" s="185"/>
      <c r="U366" s="185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  <c r="BA366" s="186"/>
      <c r="BB366" s="186"/>
      <c r="BC366" s="186"/>
      <c r="BD366" s="186"/>
      <c r="BE366" s="186"/>
      <c r="BF366" s="186"/>
      <c r="BG366" s="186"/>
      <c r="BH366" s="186"/>
      <c r="BI366" s="186"/>
      <c r="BJ366" s="186"/>
      <c r="BK366" s="186"/>
      <c r="BL366" s="186"/>
      <c r="BM366" s="186"/>
      <c r="BN366" s="186"/>
      <c r="BO366" s="186"/>
      <c r="BP366" s="186"/>
      <c r="BQ366" s="186"/>
      <c r="BR366" s="186"/>
      <c r="BS366" s="186"/>
      <c r="BT366" s="186"/>
      <c r="BU366" s="186"/>
      <c r="BV366" s="186"/>
      <c r="BW366" s="186"/>
      <c r="BX366" s="186"/>
      <c r="BY366" s="186"/>
      <c r="BZ366" s="186"/>
      <c r="CA366" s="186"/>
      <c r="CB366" s="186"/>
      <c r="CC366" s="186"/>
      <c r="CD366" s="186"/>
      <c r="CE366" s="186"/>
      <c r="CF366" s="186"/>
      <c r="CG366" s="186"/>
      <c r="CH366" s="186"/>
      <c r="CI366" s="186"/>
      <c r="CJ366" s="186"/>
      <c r="CK366" s="186"/>
      <c r="CL366" s="186"/>
      <c r="CM366" s="186"/>
      <c r="CN366" s="186"/>
      <c r="CO366" s="186"/>
      <c r="CP366" s="186"/>
      <c r="CQ366" s="186"/>
      <c r="CR366" s="186"/>
      <c r="CS366" s="186"/>
      <c r="CT366" s="186"/>
      <c r="CU366" s="186"/>
      <c r="CV366" s="186"/>
      <c r="CW366" s="186"/>
      <c r="CX366" s="186"/>
      <c r="CY366" s="186"/>
      <c r="CZ366" s="186"/>
      <c r="DA366" s="186"/>
      <c r="DB366" s="186"/>
      <c r="DC366" s="186"/>
      <c r="DD366" s="186"/>
      <c r="DE366" s="186"/>
      <c r="DF366" s="186"/>
      <c r="DG366" s="186"/>
      <c r="DH366" s="186"/>
      <c r="DI366" s="186"/>
      <c r="DJ366" s="186"/>
      <c r="DK366" s="186"/>
      <c r="DL366" s="186"/>
      <c r="DM366" s="186"/>
      <c r="DN366" s="186"/>
      <c r="DO366" s="186"/>
      <c r="DP366" s="186"/>
      <c r="DQ366" s="186"/>
      <c r="DR366" s="186"/>
      <c r="DS366" s="186"/>
      <c r="DT366" s="186"/>
      <c r="DU366" s="186"/>
      <c r="DV366" s="186"/>
      <c r="DW366" s="186"/>
      <c r="DX366" s="186"/>
      <c r="DY366" s="186"/>
      <c r="DZ366" s="186"/>
      <c r="EA366" s="186"/>
      <c r="EB366" s="186"/>
      <c r="EC366" s="186"/>
      <c r="ED366" s="186"/>
      <c r="EE366" s="186"/>
      <c r="EF366" s="186"/>
      <c r="EG366" s="186"/>
      <c r="EH366" s="186"/>
      <c r="EI366" s="186"/>
      <c r="EJ366" s="186"/>
      <c r="EK366" s="186"/>
      <c r="EL366" s="186"/>
      <c r="EM366" s="186"/>
      <c r="EN366" s="186"/>
      <c r="EO366" s="186"/>
      <c r="EP366" s="186"/>
      <c r="EQ366" s="186"/>
      <c r="ER366" s="186"/>
      <c r="ES366" s="186"/>
      <c r="ET366" s="186"/>
      <c r="EU366" s="186"/>
      <c r="EV366" s="186"/>
      <c r="EW366" s="186"/>
      <c r="EX366" s="186"/>
      <c r="EY366" s="186"/>
      <c r="EZ366" s="186"/>
      <c r="FA366" s="186"/>
      <c r="FB366" s="186"/>
      <c r="FC366" s="186"/>
      <c r="FD366" s="186"/>
      <c r="FE366" s="186"/>
      <c r="FF366" s="186"/>
      <c r="FG366" s="186"/>
      <c r="FH366" s="186"/>
      <c r="FI366" s="186"/>
      <c r="FJ366" s="186"/>
      <c r="FK366" s="186"/>
      <c r="FL366" s="186"/>
      <c r="FM366" s="186"/>
      <c r="FN366" s="186"/>
      <c r="FO366" s="186"/>
      <c r="FP366" s="186"/>
      <c r="FQ366" s="186"/>
      <c r="FR366" s="186"/>
      <c r="FS366" s="186"/>
      <c r="FT366" s="186"/>
      <c r="FU366" s="186"/>
      <c r="FV366" s="186"/>
      <c r="FW366" s="186"/>
      <c r="FX366" s="186"/>
      <c r="FY366" s="186"/>
      <c r="FZ366" s="186"/>
      <c r="GA366" s="186"/>
      <c r="GB366" s="186"/>
      <c r="GC366" s="186"/>
      <c r="GD366" s="186"/>
      <c r="GE366" s="186"/>
      <c r="GF366" s="186"/>
      <c r="GG366" s="186"/>
      <c r="GH366" s="186"/>
      <c r="GI366" s="186"/>
      <c r="GJ366" s="186"/>
      <c r="GK366" s="186"/>
      <c r="GL366" s="186"/>
      <c r="GM366" s="186"/>
      <c r="GN366" s="186"/>
      <c r="GO366" s="186"/>
      <c r="GP366" s="186"/>
      <c r="GQ366" s="186"/>
      <c r="GR366" s="186"/>
      <c r="GS366" s="186"/>
      <c r="GT366" s="186"/>
      <c r="GU366" s="186"/>
      <c r="GV366" s="186"/>
      <c r="GW366" s="186"/>
      <c r="GX366" s="186"/>
      <c r="GY366" s="186"/>
      <c r="GZ366" s="186"/>
      <c r="HA366" s="186"/>
      <c r="HB366" s="186"/>
      <c r="HC366" s="186"/>
      <c r="HD366" s="186"/>
      <c r="HE366" s="186"/>
      <c r="HF366" s="186"/>
      <c r="HG366" s="186"/>
      <c r="HH366" s="186"/>
      <c r="HI366" s="186"/>
      <c r="HJ366" s="186"/>
      <c r="HK366" s="186"/>
      <c r="HL366" s="186"/>
      <c r="HM366" s="186"/>
      <c r="HN366" s="186"/>
      <c r="HO366" s="186"/>
      <c r="HP366" s="186"/>
      <c r="HQ366" s="186"/>
      <c r="HR366" s="186"/>
      <c r="HS366" s="186"/>
      <c r="HT366" s="186"/>
      <c r="HU366" s="186"/>
      <c r="HV366" s="186"/>
      <c r="HW366" s="186"/>
      <c r="HX366" s="186"/>
      <c r="HY366" s="186"/>
      <c r="HZ366" s="186"/>
      <c r="IA366" s="186"/>
      <c r="IB366" s="186"/>
      <c r="IC366" s="186"/>
      <c r="ID366" s="186"/>
      <c r="IE366" s="186"/>
      <c r="IF366" s="186"/>
      <c r="IG366" s="186"/>
      <c r="IH366" s="186"/>
      <c r="II366" s="186"/>
      <c r="IJ366" s="186"/>
      <c r="IK366" s="186"/>
      <c r="IL366" s="186"/>
      <c r="IM366" s="186"/>
      <c r="IN366" s="186"/>
      <c r="IO366" s="186"/>
      <c r="IP366" s="186"/>
      <c r="IQ366" s="186"/>
      <c r="IR366" s="186"/>
      <c r="IS366" s="186"/>
      <c r="IT366" s="186"/>
      <c r="IU366" s="186"/>
      <c r="IV366" s="186"/>
    </row>
    <row r="367" spans="1:256" hidden="1">
      <c r="A367" s="868"/>
      <c r="B367" s="844"/>
      <c r="C367" s="182" t="s">
        <v>2</v>
      </c>
      <c r="D367" s="183">
        <f>D365+D366</f>
        <v>470000</v>
      </c>
      <c r="E367" s="184">
        <f t="shared" ref="E367:P367" si="159">E365+E366</f>
        <v>470000</v>
      </c>
      <c r="F367" s="184">
        <f t="shared" si="159"/>
        <v>0</v>
      </c>
      <c r="G367" s="184">
        <f t="shared" si="159"/>
        <v>0</v>
      </c>
      <c r="H367" s="184">
        <f t="shared" si="159"/>
        <v>0</v>
      </c>
      <c r="I367" s="184">
        <f t="shared" si="159"/>
        <v>470000</v>
      </c>
      <c r="J367" s="184">
        <f t="shared" si="159"/>
        <v>0</v>
      </c>
      <c r="K367" s="184">
        <f t="shared" si="159"/>
        <v>0</v>
      </c>
      <c r="L367" s="184">
        <f t="shared" si="159"/>
        <v>0</v>
      </c>
      <c r="M367" s="184">
        <f t="shared" si="159"/>
        <v>0</v>
      </c>
      <c r="N367" s="184">
        <f t="shared" si="159"/>
        <v>0</v>
      </c>
      <c r="O367" s="184">
        <f t="shared" si="159"/>
        <v>0</v>
      </c>
      <c r="P367" s="184">
        <f t="shared" si="159"/>
        <v>0</v>
      </c>
      <c r="Q367" s="185"/>
      <c r="R367" s="185"/>
      <c r="S367" s="185"/>
      <c r="T367" s="185"/>
      <c r="U367" s="185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  <c r="BA367" s="186"/>
      <c r="BB367" s="186"/>
      <c r="BC367" s="186"/>
      <c r="BD367" s="186"/>
      <c r="BE367" s="186"/>
      <c r="BF367" s="186"/>
      <c r="BG367" s="186"/>
      <c r="BH367" s="186"/>
      <c r="BI367" s="186"/>
      <c r="BJ367" s="186"/>
      <c r="BK367" s="186"/>
      <c r="BL367" s="186"/>
      <c r="BM367" s="186"/>
      <c r="BN367" s="186"/>
      <c r="BO367" s="186"/>
      <c r="BP367" s="186"/>
      <c r="BQ367" s="186"/>
      <c r="BR367" s="186"/>
      <c r="BS367" s="186"/>
      <c r="BT367" s="186"/>
      <c r="BU367" s="186"/>
      <c r="BV367" s="186"/>
      <c r="BW367" s="186"/>
      <c r="BX367" s="186"/>
      <c r="BY367" s="186"/>
      <c r="BZ367" s="186"/>
      <c r="CA367" s="186"/>
      <c r="CB367" s="186"/>
      <c r="CC367" s="186"/>
      <c r="CD367" s="186"/>
      <c r="CE367" s="186"/>
      <c r="CF367" s="186"/>
      <c r="CG367" s="186"/>
      <c r="CH367" s="186"/>
      <c r="CI367" s="186"/>
      <c r="CJ367" s="186"/>
      <c r="CK367" s="186"/>
      <c r="CL367" s="186"/>
      <c r="CM367" s="186"/>
      <c r="CN367" s="186"/>
      <c r="CO367" s="186"/>
      <c r="CP367" s="186"/>
      <c r="CQ367" s="186"/>
      <c r="CR367" s="186"/>
      <c r="CS367" s="186"/>
      <c r="CT367" s="186"/>
      <c r="CU367" s="186"/>
      <c r="CV367" s="186"/>
      <c r="CW367" s="186"/>
      <c r="CX367" s="186"/>
      <c r="CY367" s="186"/>
      <c r="CZ367" s="186"/>
      <c r="DA367" s="186"/>
      <c r="DB367" s="186"/>
      <c r="DC367" s="186"/>
      <c r="DD367" s="186"/>
      <c r="DE367" s="186"/>
      <c r="DF367" s="186"/>
      <c r="DG367" s="186"/>
      <c r="DH367" s="186"/>
      <c r="DI367" s="186"/>
      <c r="DJ367" s="186"/>
      <c r="DK367" s="186"/>
      <c r="DL367" s="186"/>
      <c r="DM367" s="186"/>
      <c r="DN367" s="186"/>
      <c r="DO367" s="186"/>
      <c r="DP367" s="186"/>
      <c r="DQ367" s="186"/>
      <c r="DR367" s="186"/>
      <c r="DS367" s="186"/>
      <c r="DT367" s="186"/>
      <c r="DU367" s="186"/>
      <c r="DV367" s="186"/>
      <c r="DW367" s="186"/>
      <c r="DX367" s="186"/>
      <c r="DY367" s="186"/>
      <c r="DZ367" s="186"/>
      <c r="EA367" s="186"/>
      <c r="EB367" s="186"/>
      <c r="EC367" s="186"/>
      <c r="ED367" s="186"/>
      <c r="EE367" s="186"/>
      <c r="EF367" s="186"/>
      <c r="EG367" s="186"/>
      <c r="EH367" s="186"/>
      <c r="EI367" s="186"/>
      <c r="EJ367" s="186"/>
      <c r="EK367" s="186"/>
      <c r="EL367" s="186"/>
      <c r="EM367" s="186"/>
      <c r="EN367" s="186"/>
      <c r="EO367" s="186"/>
      <c r="EP367" s="186"/>
      <c r="EQ367" s="186"/>
      <c r="ER367" s="186"/>
      <c r="ES367" s="186"/>
      <c r="ET367" s="186"/>
      <c r="EU367" s="186"/>
      <c r="EV367" s="186"/>
      <c r="EW367" s="186"/>
      <c r="EX367" s="186"/>
      <c r="EY367" s="186"/>
      <c r="EZ367" s="186"/>
      <c r="FA367" s="186"/>
      <c r="FB367" s="186"/>
      <c r="FC367" s="186"/>
      <c r="FD367" s="186"/>
      <c r="FE367" s="186"/>
      <c r="FF367" s="186"/>
      <c r="FG367" s="186"/>
      <c r="FH367" s="186"/>
      <c r="FI367" s="186"/>
      <c r="FJ367" s="186"/>
      <c r="FK367" s="186"/>
      <c r="FL367" s="186"/>
      <c r="FM367" s="186"/>
      <c r="FN367" s="186"/>
      <c r="FO367" s="186"/>
      <c r="FP367" s="186"/>
      <c r="FQ367" s="186"/>
      <c r="FR367" s="186"/>
      <c r="FS367" s="186"/>
      <c r="FT367" s="186"/>
      <c r="FU367" s="186"/>
      <c r="FV367" s="186"/>
      <c r="FW367" s="186"/>
      <c r="FX367" s="186"/>
      <c r="FY367" s="186"/>
      <c r="FZ367" s="186"/>
      <c r="GA367" s="186"/>
      <c r="GB367" s="186"/>
      <c r="GC367" s="186"/>
      <c r="GD367" s="186"/>
      <c r="GE367" s="186"/>
      <c r="GF367" s="186"/>
      <c r="GG367" s="186"/>
      <c r="GH367" s="186"/>
      <c r="GI367" s="186"/>
      <c r="GJ367" s="186"/>
      <c r="GK367" s="186"/>
      <c r="GL367" s="186"/>
      <c r="GM367" s="186"/>
      <c r="GN367" s="186"/>
      <c r="GO367" s="186"/>
      <c r="GP367" s="186"/>
      <c r="GQ367" s="186"/>
      <c r="GR367" s="186"/>
      <c r="GS367" s="186"/>
      <c r="GT367" s="186"/>
      <c r="GU367" s="186"/>
      <c r="GV367" s="186"/>
      <c r="GW367" s="186"/>
      <c r="GX367" s="186"/>
      <c r="GY367" s="186"/>
      <c r="GZ367" s="186"/>
      <c r="HA367" s="186"/>
      <c r="HB367" s="186"/>
      <c r="HC367" s="186"/>
      <c r="HD367" s="186"/>
      <c r="HE367" s="186"/>
      <c r="HF367" s="186"/>
      <c r="HG367" s="186"/>
      <c r="HH367" s="186"/>
      <c r="HI367" s="186"/>
      <c r="HJ367" s="186"/>
      <c r="HK367" s="186"/>
      <c r="HL367" s="186"/>
      <c r="HM367" s="186"/>
      <c r="HN367" s="186"/>
      <c r="HO367" s="186"/>
      <c r="HP367" s="186"/>
      <c r="HQ367" s="186"/>
      <c r="HR367" s="186"/>
      <c r="HS367" s="186"/>
      <c r="HT367" s="186"/>
      <c r="HU367" s="186"/>
      <c r="HV367" s="186"/>
      <c r="HW367" s="186"/>
      <c r="HX367" s="186"/>
      <c r="HY367" s="186"/>
      <c r="HZ367" s="186"/>
      <c r="IA367" s="186"/>
      <c r="IB367" s="186"/>
      <c r="IC367" s="186"/>
      <c r="ID367" s="186"/>
      <c r="IE367" s="186"/>
      <c r="IF367" s="186"/>
      <c r="IG367" s="186"/>
      <c r="IH367" s="186"/>
      <c r="II367" s="186"/>
      <c r="IJ367" s="186"/>
      <c r="IK367" s="186"/>
      <c r="IL367" s="186"/>
      <c r="IM367" s="186"/>
      <c r="IN367" s="186"/>
      <c r="IO367" s="186"/>
      <c r="IP367" s="186"/>
      <c r="IQ367" s="186"/>
      <c r="IR367" s="186"/>
      <c r="IS367" s="186"/>
      <c r="IT367" s="186"/>
      <c r="IU367" s="186"/>
      <c r="IV367" s="186"/>
    </row>
    <row r="368" spans="1:256">
      <c r="A368" s="866">
        <v>92106</v>
      </c>
      <c r="B368" s="842" t="s">
        <v>276</v>
      </c>
      <c r="C368" s="182" t="s">
        <v>0</v>
      </c>
      <c r="D368" s="183">
        <f t="shared" ref="D368:D393" si="160">E368+M368</f>
        <v>99484750</v>
      </c>
      <c r="E368" s="184">
        <f t="shared" ref="E368:E393" si="161">F368+I368+J368+K368+L368</f>
        <v>41056035</v>
      </c>
      <c r="F368" s="184">
        <f t="shared" ref="F368:F393" si="162">G368+H368</f>
        <v>0</v>
      </c>
      <c r="G368" s="184">
        <v>0</v>
      </c>
      <c r="H368" s="184">
        <v>0</v>
      </c>
      <c r="I368" s="184">
        <v>41056035</v>
      </c>
      <c r="J368" s="184">
        <v>0</v>
      </c>
      <c r="K368" s="184">
        <v>0</v>
      </c>
      <c r="L368" s="184">
        <v>0</v>
      </c>
      <c r="M368" s="184">
        <f t="shared" ref="M368:M393" si="163">N368+P368</f>
        <v>58428715</v>
      </c>
      <c r="N368" s="184">
        <f>56294165+2134550</f>
        <v>58428715</v>
      </c>
      <c r="O368" s="184">
        <v>0</v>
      </c>
      <c r="P368" s="184">
        <v>0</v>
      </c>
      <c r="Q368" s="185"/>
      <c r="R368" s="185"/>
      <c r="S368" s="185"/>
      <c r="T368" s="185"/>
      <c r="U368" s="185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  <c r="BA368" s="186"/>
      <c r="BB368" s="186"/>
      <c r="BC368" s="186"/>
      <c r="BD368" s="186"/>
      <c r="BE368" s="186"/>
      <c r="BF368" s="186"/>
      <c r="BG368" s="186"/>
      <c r="BH368" s="186"/>
      <c r="BI368" s="186"/>
      <c r="BJ368" s="186"/>
      <c r="BK368" s="186"/>
      <c r="BL368" s="186"/>
      <c r="BM368" s="186"/>
      <c r="BN368" s="186"/>
      <c r="BO368" s="186"/>
      <c r="BP368" s="186"/>
      <c r="BQ368" s="186"/>
      <c r="BR368" s="186"/>
      <c r="BS368" s="186"/>
      <c r="BT368" s="186"/>
      <c r="BU368" s="186"/>
      <c r="BV368" s="186"/>
      <c r="BW368" s="186"/>
      <c r="BX368" s="186"/>
      <c r="BY368" s="186"/>
      <c r="BZ368" s="186"/>
      <c r="CA368" s="186"/>
      <c r="CB368" s="186"/>
      <c r="CC368" s="186"/>
      <c r="CD368" s="186"/>
      <c r="CE368" s="186"/>
      <c r="CF368" s="186"/>
      <c r="CG368" s="186"/>
      <c r="CH368" s="186"/>
      <c r="CI368" s="186"/>
      <c r="CJ368" s="186"/>
      <c r="CK368" s="186"/>
      <c r="CL368" s="186"/>
      <c r="CM368" s="186"/>
      <c r="CN368" s="186"/>
      <c r="CO368" s="186"/>
      <c r="CP368" s="186"/>
      <c r="CQ368" s="186"/>
      <c r="CR368" s="186"/>
      <c r="CS368" s="186"/>
      <c r="CT368" s="186"/>
      <c r="CU368" s="186"/>
      <c r="CV368" s="186"/>
      <c r="CW368" s="186"/>
      <c r="CX368" s="186"/>
      <c r="CY368" s="186"/>
      <c r="CZ368" s="186"/>
      <c r="DA368" s="186"/>
      <c r="DB368" s="186"/>
      <c r="DC368" s="186"/>
      <c r="DD368" s="186"/>
      <c r="DE368" s="186"/>
      <c r="DF368" s="186"/>
      <c r="DG368" s="186"/>
      <c r="DH368" s="186"/>
      <c r="DI368" s="186"/>
      <c r="DJ368" s="186"/>
      <c r="DK368" s="186"/>
      <c r="DL368" s="186"/>
      <c r="DM368" s="186"/>
      <c r="DN368" s="186"/>
      <c r="DO368" s="186"/>
      <c r="DP368" s="186"/>
      <c r="DQ368" s="186"/>
      <c r="DR368" s="186"/>
      <c r="DS368" s="186"/>
      <c r="DT368" s="186"/>
      <c r="DU368" s="186"/>
      <c r="DV368" s="186"/>
      <c r="DW368" s="186"/>
      <c r="DX368" s="186"/>
      <c r="DY368" s="186"/>
      <c r="DZ368" s="186"/>
      <c r="EA368" s="186"/>
      <c r="EB368" s="186"/>
      <c r="EC368" s="186"/>
      <c r="ED368" s="186"/>
      <c r="EE368" s="186"/>
      <c r="EF368" s="186"/>
      <c r="EG368" s="186"/>
      <c r="EH368" s="186"/>
      <c r="EI368" s="186"/>
      <c r="EJ368" s="186"/>
      <c r="EK368" s="186"/>
      <c r="EL368" s="186"/>
      <c r="EM368" s="186"/>
      <c r="EN368" s="186"/>
      <c r="EO368" s="186"/>
      <c r="EP368" s="186"/>
      <c r="EQ368" s="186"/>
      <c r="ER368" s="186"/>
      <c r="ES368" s="186"/>
      <c r="ET368" s="186"/>
      <c r="EU368" s="186"/>
      <c r="EV368" s="186"/>
      <c r="EW368" s="186"/>
      <c r="EX368" s="186"/>
      <c r="EY368" s="186"/>
      <c r="EZ368" s="186"/>
      <c r="FA368" s="186"/>
      <c r="FB368" s="186"/>
      <c r="FC368" s="186"/>
      <c r="FD368" s="186"/>
      <c r="FE368" s="186"/>
      <c r="FF368" s="186"/>
      <c r="FG368" s="186"/>
      <c r="FH368" s="186"/>
      <c r="FI368" s="186"/>
      <c r="FJ368" s="186"/>
      <c r="FK368" s="186"/>
      <c r="FL368" s="186"/>
      <c r="FM368" s="186"/>
      <c r="FN368" s="186"/>
      <c r="FO368" s="186"/>
      <c r="FP368" s="186"/>
      <c r="FQ368" s="186"/>
      <c r="FR368" s="186"/>
      <c r="FS368" s="186"/>
      <c r="FT368" s="186"/>
      <c r="FU368" s="186"/>
      <c r="FV368" s="186"/>
      <c r="FW368" s="186"/>
      <c r="FX368" s="186"/>
      <c r="FY368" s="186"/>
      <c r="FZ368" s="186"/>
      <c r="GA368" s="186"/>
      <c r="GB368" s="186"/>
      <c r="GC368" s="186"/>
      <c r="GD368" s="186"/>
      <c r="GE368" s="186"/>
      <c r="GF368" s="186"/>
      <c r="GG368" s="186"/>
      <c r="GH368" s="186"/>
      <c r="GI368" s="186"/>
      <c r="GJ368" s="186"/>
      <c r="GK368" s="186"/>
      <c r="GL368" s="186"/>
      <c r="GM368" s="186"/>
      <c r="GN368" s="186"/>
      <c r="GO368" s="186"/>
      <c r="GP368" s="186"/>
      <c r="GQ368" s="186"/>
      <c r="GR368" s="186"/>
      <c r="GS368" s="186"/>
      <c r="GT368" s="186"/>
      <c r="GU368" s="186"/>
      <c r="GV368" s="186"/>
      <c r="GW368" s="186"/>
      <c r="GX368" s="186"/>
      <c r="GY368" s="186"/>
      <c r="GZ368" s="186"/>
      <c r="HA368" s="186"/>
      <c r="HB368" s="186"/>
      <c r="HC368" s="186"/>
      <c r="HD368" s="186"/>
      <c r="HE368" s="186"/>
      <c r="HF368" s="186"/>
      <c r="HG368" s="186"/>
      <c r="HH368" s="186"/>
      <c r="HI368" s="186"/>
      <c r="HJ368" s="186"/>
      <c r="HK368" s="186"/>
      <c r="HL368" s="186"/>
      <c r="HM368" s="186"/>
      <c r="HN368" s="186"/>
      <c r="HO368" s="186"/>
      <c r="HP368" s="186"/>
      <c r="HQ368" s="186"/>
      <c r="HR368" s="186"/>
      <c r="HS368" s="186"/>
      <c r="HT368" s="186"/>
      <c r="HU368" s="186"/>
      <c r="HV368" s="186"/>
      <c r="HW368" s="186"/>
      <c r="HX368" s="186"/>
      <c r="HY368" s="186"/>
      <c r="HZ368" s="186"/>
      <c r="IA368" s="186"/>
      <c r="IB368" s="186"/>
      <c r="IC368" s="186"/>
      <c r="ID368" s="186"/>
      <c r="IE368" s="186"/>
      <c r="IF368" s="186"/>
      <c r="IG368" s="186"/>
      <c r="IH368" s="186"/>
      <c r="II368" s="186"/>
      <c r="IJ368" s="186"/>
      <c r="IK368" s="186"/>
      <c r="IL368" s="186"/>
      <c r="IM368" s="186"/>
      <c r="IN368" s="186"/>
      <c r="IO368" s="186"/>
      <c r="IP368" s="186"/>
      <c r="IQ368" s="186"/>
      <c r="IR368" s="186"/>
      <c r="IS368" s="186"/>
      <c r="IT368" s="186"/>
      <c r="IU368" s="186"/>
      <c r="IV368" s="186"/>
    </row>
    <row r="369" spans="1:256">
      <c r="A369" s="867"/>
      <c r="B369" s="843"/>
      <c r="C369" s="182" t="s">
        <v>1</v>
      </c>
      <c r="D369" s="183">
        <f t="shared" si="160"/>
        <v>1046331</v>
      </c>
      <c r="E369" s="184">
        <f t="shared" si="161"/>
        <v>0</v>
      </c>
      <c r="F369" s="184">
        <f t="shared" si="162"/>
        <v>0</v>
      </c>
      <c r="G369" s="184"/>
      <c r="H369" s="184"/>
      <c r="I369" s="184"/>
      <c r="J369" s="184"/>
      <c r="K369" s="184"/>
      <c r="L369" s="184"/>
      <c r="M369" s="184">
        <f t="shared" si="163"/>
        <v>1046331</v>
      </c>
      <c r="N369" s="184">
        <v>1046331</v>
      </c>
      <c r="O369" s="184"/>
      <c r="P369" s="184"/>
      <c r="Q369" s="185"/>
      <c r="R369" s="185"/>
      <c r="S369" s="185"/>
      <c r="T369" s="185"/>
      <c r="U369" s="185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  <c r="BA369" s="186"/>
      <c r="BB369" s="186"/>
      <c r="BC369" s="186"/>
      <c r="BD369" s="186"/>
      <c r="BE369" s="186"/>
      <c r="BF369" s="186"/>
      <c r="BG369" s="186"/>
      <c r="BH369" s="186"/>
      <c r="BI369" s="186"/>
      <c r="BJ369" s="186"/>
      <c r="BK369" s="186"/>
      <c r="BL369" s="186"/>
      <c r="BM369" s="186"/>
      <c r="BN369" s="186"/>
      <c r="BO369" s="186"/>
      <c r="BP369" s="186"/>
      <c r="BQ369" s="186"/>
      <c r="BR369" s="186"/>
      <c r="BS369" s="186"/>
      <c r="BT369" s="186"/>
      <c r="BU369" s="186"/>
      <c r="BV369" s="186"/>
      <c r="BW369" s="186"/>
      <c r="BX369" s="186"/>
      <c r="BY369" s="186"/>
      <c r="BZ369" s="186"/>
      <c r="CA369" s="186"/>
      <c r="CB369" s="186"/>
      <c r="CC369" s="186"/>
      <c r="CD369" s="186"/>
      <c r="CE369" s="186"/>
      <c r="CF369" s="186"/>
      <c r="CG369" s="186"/>
      <c r="CH369" s="186"/>
      <c r="CI369" s="186"/>
      <c r="CJ369" s="186"/>
      <c r="CK369" s="186"/>
      <c r="CL369" s="186"/>
      <c r="CM369" s="186"/>
      <c r="CN369" s="186"/>
      <c r="CO369" s="186"/>
      <c r="CP369" s="186"/>
      <c r="CQ369" s="186"/>
      <c r="CR369" s="186"/>
      <c r="CS369" s="186"/>
      <c r="CT369" s="186"/>
      <c r="CU369" s="186"/>
      <c r="CV369" s="186"/>
      <c r="CW369" s="186"/>
      <c r="CX369" s="186"/>
      <c r="CY369" s="186"/>
      <c r="CZ369" s="186"/>
      <c r="DA369" s="186"/>
      <c r="DB369" s="186"/>
      <c r="DC369" s="186"/>
      <c r="DD369" s="186"/>
      <c r="DE369" s="186"/>
      <c r="DF369" s="186"/>
      <c r="DG369" s="186"/>
      <c r="DH369" s="186"/>
      <c r="DI369" s="186"/>
      <c r="DJ369" s="186"/>
      <c r="DK369" s="186"/>
      <c r="DL369" s="186"/>
      <c r="DM369" s="186"/>
      <c r="DN369" s="186"/>
      <c r="DO369" s="186"/>
      <c r="DP369" s="186"/>
      <c r="DQ369" s="186"/>
      <c r="DR369" s="186"/>
      <c r="DS369" s="186"/>
      <c r="DT369" s="186"/>
      <c r="DU369" s="186"/>
      <c r="DV369" s="186"/>
      <c r="DW369" s="186"/>
      <c r="DX369" s="186"/>
      <c r="DY369" s="186"/>
      <c r="DZ369" s="186"/>
      <c r="EA369" s="186"/>
      <c r="EB369" s="186"/>
      <c r="EC369" s="186"/>
      <c r="ED369" s="186"/>
      <c r="EE369" s="186"/>
      <c r="EF369" s="186"/>
      <c r="EG369" s="186"/>
      <c r="EH369" s="186"/>
      <c r="EI369" s="186"/>
      <c r="EJ369" s="186"/>
      <c r="EK369" s="186"/>
      <c r="EL369" s="186"/>
      <c r="EM369" s="186"/>
      <c r="EN369" s="186"/>
      <c r="EO369" s="186"/>
      <c r="EP369" s="186"/>
      <c r="EQ369" s="186"/>
      <c r="ER369" s="186"/>
      <c r="ES369" s="186"/>
      <c r="ET369" s="186"/>
      <c r="EU369" s="186"/>
      <c r="EV369" s="186"/>
      <c r="EW369" s="186"/>
      <c r="EX369" s="186"/>
      <c r="EY369" s="186"/>
      <c r="EZ369" s="186"/>
      <c r="FA369" s="186"/>
      <c r="FB369" s="186"/>
      <c r="FC369" s="186"/>
      <c r="FD369" s="186"/>
      <c r="FE369" s="186"/>
      <c r="FF369" s="186"/>
      <c r="FG369" s="186"/>
      <c r="FH369" s="186"/>
      <c r="FI369" s="186"/>
      <c r="FJ369" s="186"/>
      <c r="FK369" s="186"/>
      <c r="FL369" s="186"/>
      <c r="FM369" s="186"/>
      <c r="FN369" s="186"/>
      <c r="FO369" s="186"/>
      <c r="FP369" s="186"/>
      <c r="FQ369" s="186"/>
      <c r="FR369" s="186"/>
      <c r="FS369" s="186"/>
      <c r="FT369" s="186"/>
      <c r="FU369" s="186"/>
      <c r="FV369" s="186"/>
      <c r="FW369" s="186"/>
      <c r="FX369" s="186"/>
      <c r="FY369" s="186"/>
      <c r="FZ369" s="186"/>
      <c r="GA369" s="186"/>
      <c r="GB369" s="186"/>
      <c r="GC369" s="186"/>
      <c r="GD369" s="186"/>
      <c r="GE369" s="186"/>
      <c r="GF369" s="186"/>
      <c r="GG369" s="186"/>
      <c r="GH369" s="186"/>
      <c r="GI369" s="186"/>
      <c r="GJ369" s="186"/>
      <c r="GK369" s="186"/>
      <c r="GL369" s="186"/>
      <c r="GM369" s="186"/>
      <c r="GN369" s="186"/>
      <c r="GO369" s="186"/>
      <c r="GP369" s="186"/>
      <c r="GQ369" s="186"/>
      <c r="GR369" s="186"/>
      <c r="GS369" s="186"/>
      <c r="GT369" s="186"/>
      <c r="GU369" s="186"/>
      <c r="GV369" s="186"/>
      <c r="GW369" s="186"/>
      <c r="GX369" s="186"/>
      <c r="GY369" s="186"/>
      <c r="GZ369" s="186"/>
      <c r="HA369" s="186"/>
      <c r="HB369" s="186"/>
      <c r="HC369" s="186"/>
      <c r="HD369" s="186"/>
      <c r="HE369" s="186"/>
      <c r="HF369" s="186"/>
      <c r="HG369" s="186"/>
      <c r="HH369" s="186"/>
      <c r="HI369" s="186"/>
      <c r="HJ369" s="186"/>
      <c r="HK369" s="186"/>
      <c r="HL369" s="186"/>
      <c r="HM369" s="186"/>
      <c r="HN369" s="186"/>
      <c r="HO369" s="186"/>
      <c r="HP369" s="186"/>
      <c r="HQ369" s="186"/>
      <c r="HR369" s="186"/>
      <c r="HS369" s="186"/>
      <c r="HT369" s="186"/>
      <c r="HU369" s="186"/>
      <c r="HV369" s="186"/>
      <c r="HW369" s="186"/>
      <c r="HX369" s="186"/>
      <c r="HY369" s="186"/>
      <c r="HZ369" s="186"/>
      <c r="IA369" s="186"/>
      <c r="IB369" s="186"/>
      <c r="IC369" s="186"/>
      <c r="ID369" s="186"/>
      <c r="IE369" s="186"/>
      <c r="IF369" s="186"/>
      <c r="IG369" s="186"/>
      <c r="IH369" s="186"/>
      <c r="II369" s="186"/>
      <c r="IJ369" s="186"/>
      <c r="IK369" s="186"/>
      <c r="IL369" s="186"/>
      <c r="IM369" s="186"/>
      <c r="IN369" s="186"/>
      <c r="IO369" s="186"/>
      <c r="IP369" s="186"/>
      <c r="IQ369" s="186"/>
      <c r="IR369" s="186"/>
      <c r="IS369" s="186"/>
      <c r="IT369" s="186"/>
      <c r="IU369" s="186"/>
      <c r="IV369" s="186"/>
    </row>
    <row r="370" spans="1:256">
      <c r="A370" s="868"/>
      <c r="B370" s="844"/>
      <c r="C370" s="182" t="s">
        <v>2</v>
      </c>
      <c r="D370" s="183">
        <f>D368+D369</f>
        <v>100531081</v>
      </c>
      <c r="E370" s="184">
        <f t="shared" ref="E370:P370" si="164">E368+E369</f>
        <v>41056035</v>
      </c>
      <c r="F370" s="184">
        <f t="shared" si="164"/>
        <v>0</v>
      </c>
      <c r="G370" s="184">
        <f t="shared" si="164"/>
        <v>0</v>
      </c>
      <c r="H370" s="184">
        <f t="shared" si="164"/>
        <v>0</v>
      </c>
      <c r="I370" s="184">
        <f t="shared" si="164"/>
        <v>41056035</v>
      </c>
      <c r="J370" s="184">
        <f t="shared" si="164"/>
        <v>0</v>
      </c>
      <c r="K370" s="184">
        <f t="shared" si="164"/>
        <v>0</v>
      </c>
      <c r="L370" s="184">
        <f t="shared" si="164"/>
        <v>0</v>
      </c>
      <c r="M370" s="184">
        <f t="shared" si="164"/>
        <v>59475046</v>
      </c>
      <c r="N370" s="184">
        <f t="shared" si="164"/>
        <v>59475046</v>
      </c>
      <c r="O370" s="184">
        <f t="shared" si="164"/>
        <v>0</v>
      </c>
      <c r="P370" s="184">
        <f t="shared" si="164"/>
        <v>0</v>
      </c>
      <c r="Q370" s="185"/>
      <c r="R370" s="185"/>
      <c r="S370" s="185"/>
      <c r="T370" s="185"/>
      <c r="U370" s="185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186"/>
      <c r="BC370" s="186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186"/>
      <c r="BN370" s="186"/>
      <c r="BO370" s="186"/>
      <c r="BP370" s="186"/>
      <c r="BQ370" s="186"/>
      <c r="BR370" s="186"/>
      <c r="BS370" s="186"/>
      <c r="BT370" s="186"/>
      <c r="BU370" s="186"/>
      <c r="BV370" s="186"/>
      <c r="BW370" s="186"/>
      <c r="BX370" s="186"/>
      <c r="BY370" s="186"/>
      <c r="BZ370" s="186"/>
      <c r="CA370" s="186"/>
      <c r="CB370" s="186"/>
      <c r="CC370" s="186"/>
      <c r="CD370" s="186"/>
      <c r="CE370" s="186"/>
      <c r="CF370" s="186"/>
      <c r="CG370" s="186"/>
      <c r="CH370" s="186"/>
      <c r="CI370" s="186"/>
      <c r="CJ370" s="186"/>
      <c r="CK370" s="186"/>
      <c r="CL370" s="186"/>
      <c r="CM370" s="186"/>
      <c r="CN370" s="186"/>
      <c r="CO370" s="186"/>
      <c r="CP370" s="186"/>
      <c r="CQ370" s="186"/>
      <c r="CR370" s="186"/>
      <c r="CS370" s="186"/>
      <c r="CT370" s="186"/>
      <c r="CU370" s="186"/>
      <c r="CV370" s="186"/>
      <c r="CW370" s="186"/>
      <c r="CX370" s="186"/>
      <c r="CY370" s="186"/>
      <c r="CZ370" s="186"/>
      <c r="DA370" s="186"/>
      <c r="DB370" s="186"/>
      <c r="DC370" s="186"/>
      <c r="DD370" s="186"/>
      <c r="DE370" s="186"/>
      <c r="DF370" s="186"/>
      <c r="DG370" s="186"/>
      <c r="DH370" s="186"/>
      <c r="DI370" s="186"/>
      <c r="DJ370" s="186"/>
      <c r="DK370" s="186"/>
      <c r="DL370" s="186"/>
      <c r="DM370" s="186"/>
      <c r="DN370" s="186"/>
      <c r="DO370" s="186"/>
      <c r="DP370" s="186"/>
      <c r="DQ370" s="186"/>
      <c r="DR370" s="186"/>
      <c r="DS370" s="186"/>
      <c r="DT370" s="186"/>
      <c r="DU370" s="186"/>
      <c r="DV370" s="186"/>
      <c r="DW370" s="186"/>
      <c r="DX370" s="186"/>
      <c r="DY370" s="186"/>
      <c r="DZ370" s="186"/>
      <c r="EA370" s="186"/>
      <c r="EB370" s="186"/>
      <c r="EC370" s="186"/>
      <c r="ED370" s="186"/>
      <c r="EE370" s="186"/>
      <c r="EF370" s="186"/>
      <c r="EG370" s="186"/>
      <c r="EH370" s="186"/>
      <c r="EI370" s="186"/>
      <c r="EJ370" s="186"/>
      <c r="EK370" s="186"/>
      <c r="EL370" s="186"/>
      <c r="EM370" s="186"/>
      <c r="EN370" s="186"/>
      <c r="EO370" s="186"/>
      <c r="EP370" s="186"/>
      <c r="EQ370" s="186"/>
      <c r="ER370" s="186"/>
      <c r="ES370" s="186"/>
      <c r="ET370" s="186"/>
      <c r="EU370" s="186"/>
      <c r="EV370" s="186"/>
      <c r="EW370" s="186"/>
      <c r="EX370" s="186"/>
      <c r="EY370" s="186"/>
      <c r="EZ370" s="186"/>
      <c r="FA370" s="186"/>
      <c r="FB370" s="186"/>
      <c r="FC370" s="186"/>
      <c r="FD370" s="186"/>
      <c r="FE370" s="186"/>
      <c r="FF370" s="186"/>
      <c r="FG370" s="186"/>
      <c r="FH370" s="186"/>
      <c r="FI370" s="186"/>
      <c r="FJ370" s="186"/>
      <c r="FK370" s="186"/>
      <c r="FL370" s="186"/>
      <c r="FM370" s="186"/>
      <c r="FN370" s="186"/>
      <c r="FO370" s="186"/>
      <c r="FP370" s="186"/>
      <c r="FQ370" s="186"/>
      <c r="FR370" s="186"/>
      <c r="FS370" s="186"/>
      <c r="FT370" s="186"/>
      <c r="FU370" s="186"/>
      <c r="FV370" s="186"/>
      <c r="FW370" s="186"/>
      <c r="FX370" s="186"/>
      <c r="FY370" s="186"/>
      <c r="FZ370" s="186"/>
      <c r="GA370" s="186"/>
      <c r="GB370" s="186"/>
      <c r="GC370" s="186"/>
      <c r="GD370" s="186"/>
      <c r="GE370" s="186"/>
      <c r="GF370" s="186"/>
      <c r="GG370" s="186"/>
      <c r="GH370" s="186"/>
      <c r="GI370" s="186"/>
      <c r="GJ370" s="186"/>
      <c r="GK370" s="186"/>
      <c r="GL370" s="186"/>
      <c r="GM370" s="186"/>
      <c r="GN370" s="186"/>
      <c r="GO370" s="186"/>
      <c r="GP370" s="186"/>
      <c r="GQ370" s="186"/>
      <c r="GR370" s="186"/>
      <c r="GS370" s="186"/>
      <c r="GT370" s="186"/>
      <c r="GU370" s="186"/>
      <c r="GV370" s="186"/>
      <c r="GW370" s="186"/>
      <c r="GX370" s="186"/>
      <c r="GY370" s="186"/>
      <c r="GZ370" s="186"/>
      <c r="HA370" s="186"/>
      <c r="HB370" s="186"/>
      <c r="HC370" s="186"/>
      <c r="HD370" s="186"/>
      <c r="HE370" s="186"/>
      <c r="HF370" s="186"/>
      <c r="HG370" s="186"/>
      <c r="HH370" s="186"/>
      <c r="HI370" s="186"/>
      <c r="HJ370" s="186"/>
      <c r="HK370" s="186"/>
      <c r="HL370" s="186"/>
      <c r="HM370" s="186"/>
      <c r="HN370" s="186"/>
      <c r="HO370" s="186"/>
      <c r="HP370" s="186"/>
      <c r="HQ370" s="186"/>
      <c r="HR370" s="186"/>
      <c r="HS370" s="186"/>
      <c r="HT370" s="186"/>
      <c r="HU370" s="186"/>
      <c r="HV370" s="186"/>
      <c r="HW370" s="186"/>
      <c r="HX370" s="186"/>
      <c r="HY370" s="186"/>
      <c r="HZ370" s="186"/>
      <c r="IA370" s="186"/>
      <c r="IB370" s="186"/>
      <c r="IC370" s="186"/>
      <c r="ID370" s="186"/>
      <c r="IE370" s="186"/>
      <c r="IF370" s="186"/>
      <c r="IG370" s="186"/>
      <c r="IH370" s="186"/>
      <c r="II370" s="186"/>
      <c r="IJ370" s="186"/>
      <c r="IK370" s="186"/>
      <c r="IL370" s="186"/>
      <c r="IM370" s="186"/>
      <c r="IN370" s="186"/>
      <c r="IO370" s="186"/>
      <c r="IP370" s="186"/>
      <c r="IQ370" s="186"/>
      <c r="IR370" s="186"/>
      <c r="IS370" s="186"/>
      <c r="IT370" s="186"/>
      <c r="IU370" s="186"/>
      <c r="IV370" s="186"/>
    </row>
    <row r="371" spans="1:256" hidden="1">
      <c r="A371" s="866">
        <v>92108</v>
      </c>
      <c r="B371" s="842" t="s">
        <v>277</v>
      </c>
      <c r="C371" s="182" t="s">
        <v>0</v>
      </c>
      <c r="D371" s="183">
        <f t="shared" si="160"/>
        <v>13964794</v>
      </c>
      <c r="E371" s="184">
        <f t="shared" si="161"/>
        <v>13612000</v>
      </c>
      <c r="F371" s="184">
        <f t="shared" si="162"/>
        <v>0</v>
      </c>
      <c r="G371" s="184">
        <v>0</v>
      </c>
      <c r="H371" s="184">
        <v>0</v>
      </c>
      <c r="I371" s="184">
        <v>13612000</v>
      </c>
      <c r="J371" s="184">
        <v>0</v>
      </c>
      <c r="K371" s="184">
        <v>0</v>
      </c>
      <c r="L371" s="184">
        <v>0</v>
      </c>
      <c r="M371" s="184">
        <f t="shared" si="163"/>
        <v>352794</v>
      </c>
      <c r="N371" s="184">
        <v>352794</v>
      </c>
      <c r="O371" s="184">
        <v>0</v>
      </c>
      <c r="P371" s="184">
        <v>0</v>
      </c>
      <c r="Q371" s="185"/>
      <c r="R371" s="185"/>
      <c r="S371" s="185"/>
      <c r="T371" s="185"/>
      <c r="U371" s="185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 s="186"/>
      <c r="BG371" s="186"/>
      <c r="BH371" s="186"/>
      <c r="BI371" s="186"/>
      <c r="BJ371" s="186"/>
      <c r="BK371" s="186"/>
      <c r="BL371" s="186"/>
      <c r="BM371" s="186"/>
      <c r="BN371" s="186"/>
      <c r="BO371" s="186"/>
      <c r="BP371" s="186"/>
      <c r="BQ371" s="186"/>
      <c r="BR371" s="186"/>
      <c r="BS371" s="186"/>
      <c r="BT371" s="186"/>
      <c r="BU371" s="186"/>
      <c r="BV371" s="186"/>
      <c r="BW371" s="186"/>
      <c r="BX371" s="186"/>
      <c r="BY371" s="186"/>
      <c r="BZ371" s="186"/>
      <c r="CA371" s="186"/>
      <c r="CB371" s="186"/>
      <c r="CC371" s="186"/>
      <c r="CD371" s="186"/>
      <c r="CE371" s="186"/>
      <c r="CF371" s="186"/>
      <c r="CG371" s="186"/>
      <c r="CH371" s="186"/>
      <c r="CI371" s="186"/>
      <c r="CJ371" s="186"/>
      <c r="CK371" s="186"/>
      <c r="CL371" s="186"/>
      <c r="CM371" s="186"/>
      <c r="CN371" s="186"/>
      <c r="CO371" s="186"/>
      <c r="CP371" s="186"/>
      <c r="CQ371" s="186"/>
      <c r="CR371" s="186"/>
      <c r="CS371" s="186"/>
      <c r="CT371" s="186"/>
      <c r="CU371" s="186"/>
      <c r="CV371" s="186"/>
      <c r="CW371" s="186"/>
      <c r="CX371" s="186"/>
      <c r="CY371" s="186"/>
      <c r="CZ371" s="186"/>
      <c r="DA371" s="186"/>
      <c r="DB371" s="186"/>
      <c r="DC371" s="186"/>
      <c r="DD371" s="186"/>
      <c r="DE371" s="186"/>
      <c r="DF371" s="186"/>
      <c r="DG371" s="186"/>
      <c r="DH371" s="186"/>
      <c r="DI371" s="186"/>
      <c r="DJ371" s="186"/>
      <c r="DK371" s="186"/>
      <c r="DL371" s="186"/>
      <c r="DM371" s="186"/>
      <c r="DN371" s="186"/>
      <c r="DO371" s="186"/>
      <c r="DP371" s="186"/>
      <c r="DQ371" s="186"/>
      <c r="DR371" s="186"/>
      <c r="DS371" s="186"/>
      <c r="DT371" s="186"/>
      <c r="DU371" s="186"/>
      <c r="DV371" s="186"/>
      <c r="DW371" s="186"/>
      <c r="DX371" s="186"/>
      <c r="DY371" s="186"/>
      <c r="DZ371" s="186"/>
      <c r="EA371" s="186"/>
      <c r="EB371" s="186"/>
      <c r="EC371" s="186"/>
      <c r="ED371" s="186"/>
      <c r="EE371" s="186"/>
      <c r="EF371" s="186"/>
      <c r="EG371" s="186"/>
      <c r="EH371" s="186"/>
      <c r="EI371" s="186"/>
      <c r="EJ371" s="186"/>
      <c r="EK371" s="186"/>
      <c r="EL371" s="186"/>
      <c r="EM371" s="186"/>
      <c r="EN371" s="186"/>
      <c r="EO371" s="186"/>
      <c r="EP371" s="186"/>
      <c r="EQ371" s="186"/>
      <c r="ER371" s="186"/>
      <c r="ES371" s="186"/>
      <c r="ET371" s="186"/>
      <c r="EU371" s="186"/>
      <c r="EV371" s="186"/>
      <c r="EW371" s="186"/>
      <c r="EX371" s="186"/>
      <c r="EY371" s="186"/>
      <c r="EZ371" s="186"/>
      <c r="FA371" s="186"/>
      <c r="FB371" s="186"/>
      <c r="FC371" s="186"/>
      <c r="FD371" s="186"/>
      <c r="FE371" s="186"/>
      <c r="FF371" s="186"/>
      <c r="FG371" s="186"/>
      <c r="FH371" s="186"/>
      <c r="FI371" s="186"/>
      <c r="FJ371" s="186"/>
      <c r="FK371" s="186"/>
      <c r="FL371" s="186"/>
      <c r="FM371" s="186"/>
      <c r="FN371" s="186"/>
      <c r="FO371" s="186"/>
      <c r="FP371" s="186"/>
      <c r="FQ371" s="186"/>
      <c r="FR371" s="186"/>
      <c r="FS371" s="186"/>
      <c r="FT371" s="186"/>
      <c r="FU371" s="186"/>
      <c r="FV371" s="186"/>
      <c r="FW371" s="186"/>
      <c r="FX371" s="186"/>
      <c r="FY371" s="186"/>
      <c r="FZ371" s="186"/>
      <c r="GA371" s="186"/>
      <c r="GB371" s="186"/>
      <c r="GC371" s="186"/>
      <c r="GD371" s="186"/>
      <c r="GE371" s="186"/>
      <c r="GF371" s="186"/>
      <c r="GG371" s="186"/>
      <c r="GH371" s="186"/>
      <c r="GI371" s="186"/>
      <c r="GJ371" s="186"/>
      <c r="GK371" s="186"/>
      <c r="GL371" s="186"/>
      <c r="GM371" s="186"/>
      <c r="GN371" s="186"/>
      <c r="GO371" s="186"/>
      <c r="GP371" s="186"/>
      <c r="GQ371" s="186"/>
      <c r="GR371" s="186"/>
      <c r="GS371" s="186"/>
      <c r="GT371" s="186"/>
      <c r="GU371" s="186"/>
      <c r="GV371" s="186"/>
      <c r="GW371" s="186"/>
      <c r="GX371" s="186"/>
      <c r="GY371" s="186"/>
      <c r="GZ371" s="186"/>
      <c r="HA371" s="186"/>
      <c r="HB371" s="186"/>
      <c r="HC371" s="186"/>
      <c r="HD371" s="186"/>
      <c r="HE371" s="186"/>
      <c r="HF371" s="186"/>
      <c r="HG371" s="186"/>
      <c r="HH371" s="186"/>
      <c r="HI371" s="186"/>
      <c r="HJ371" s="186"/>
      <c r="HK371" s="186"/>
      <c r="HL371" s="186"/>
      <c r="HM371" s="186"/>
      <c r="HN371" s="186"/>
      <c r="HO371" s="186"/>
      <c r="HP371" s="186"/>
      <c r="HQ371" s="186"/>
      <c r="HR371" s="186"/>
      <c r="HS371" s="186"/>
      <c r="HT371" s="186"/>
      <c r="HU371" s="186"/>
      <c r="HV371" s="186"/>
      <c r="HW371" s="186"/>
      <c r="HX371" s="186"/>
      <c r="HY371" s="186"/>
      <c r="HZ371" s="186"/>
      <c r="IA371" s="186"/>
      <c r="IB371" s="186"/>
      <c r="IC371" s="186"/>
      <c r="ID371" s="186"/>
      <c r="IE371" s="186"/>
      <c r="IF371" s="186"/>
      <c r="IG371" s="186"/>
      <c r="IH371" s="186"/>
      <c r="II371" s="186"/>
      <c r="IJ371" s="186"/>
      <c r="IK371" s="186"/>
      <c r="IL371" s="186"/>
      <c r="IM371" s="186"/>
      <c r="IN371" s="186"/>
      <c r="IO371" s="186"/>
      <c r="IP371" s="186"/>
      <c r="IQ371" s="186"/>
      <c r="IR371" s="186"/>
      <c r="IS371" s="186"/>
      <c r="IT371" s="186"/>
      <c r="IU371" s="186"/>
      <c r="IV371" s="186"/>
    </row>
    <row r="372" spans="1:256" hidden="1">
      <c r="A372" s="867"/>
      <c r="B372" s="843"/>
      <c r="C372" s="182" t="s">
        <v>1</v>
      </c>
      <c r="D372" s="183">
        <f t="shared" si="160"/>
        <v>0</v>
      </c>
      <c r="E372" s="184">
        <f t="shared" si="161"/>
        <v>0</v>
      </c>
      <c r="F372" s="184">
        <f t="shared" si="162"/>
        <v>0</v>
      </c>
      <c r="G372" s="184"/>
      <c r="H372" s="184"/>
      <c r="I372" s="184"/>
      <c r="J372" s="184"/>
      <c r="K372" s="184"/>
      <c r="L372" s="184"/>
      <c r="M372" s="184">
        <f t="shared" si="163"/>
        <v>0</v>
      </c>
      <c r="N372" s="184"/>
      <c r="O372" s="184"/>
      <c r="P372" s="184"/>
      <c r="Q372" s="185"/>
      <c r="R372" s="185"/>
      <c r="S372" s="185"/>
      <c r="T372" s="185"/>
      <c r="U372" s="185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86"/>
      <c r="AT372" s="186"/>
      <c r="AU372" s="186"/>
      <c r="AV372" s="186"/>
      <c r="AW372" s="186"/>
      <c r="AX372" s="186"/>
      <c r="AY372" s="186"/>
      <c r="AZ372" s="186"/>
      <c r="BA372" s="186"/>
      <c r="BB372" s="186"/>
      <c r="BC372" s="186"/>
      <c r="BD372" s="186"/>
      <c r="BE372" s="186"/>
      <c r="BF372" s="186"/>
      <c r="BG372" s="186"/>
      <c r="BH372" s="186"/>
      <c r="BI372" s="186"/>
      <c r="BJ372" s="186"/>
      <c r="BK372" s="186"/>
      <c r="BL372" s="186"/>
      <c r="BM372" s="186"/>
      <c r="BN372" s="186"/>
      <c r="BO372" s="186"/>
      <c r="BP372" s="186"/>
      <c r="BQ372" s="186"/>
      <c r="BR372" s="186"/>
      <c r="BS372" s="186"/>
      <c r="BT372" s="186"/>
      <c r="BU372" s="186"/>
      <c r="BV372" s="186"/>
      <c r="BW372" s="186"/>
      <c r="BX372" s="186"/>
      <c r="BY372" s="186"/>
      <c r="BZ372" s="186"/>
      <c r="CA372" s="186"/>
      <c r="CB372" s="186"/>
      <c r="CC372" s="186"/>
      <c r="CD372" s="186"/>
      <c r="CE372" s="186"/>
      <c r="CF372" s="186"/>
      <c r="CG372" s="186"/>
      <c r="CH372" s="186"/>
      <c r="CI372" s="186"/>
      <c r="CJ372" s="186"/>
      <c r="CK372" s="186"/>
      <c r="CL372" s="186"/>
      <c r="CM372" s="186"/>
      <c r="CN372" s="186"/>
      <c r="CO372" s="186"/>
      <c r="CP372" s="186"/>
      <c r="CQ372" s="186"/>
      <c r="CR372" s="186"/>
      <c r="CS372" s="186"/>
      <c r="CT372" s="186"/>
      <c r="CU372" s="186"/>
      <c r="CV372" s="186"/>
      <c r="CW372" s="186"/>
      <c r="CX372" s="186"/>
      <c r="CY372" s="186"/>
      <c r="CZ372" s="186"/>
      <c r="DA372" s="186"/>
      <c r="DB372" s="186"/>
      <c r="DC372" s="186"/>
      <c r="DD372" s="186"/>
      <c r="DE372" s="186"/>
      <c r="DF372" s="186"/>
      <c r="DG372" s="186"/>
      <c r="DH372" s="186"/>
      <c r="DI372" s="186"/>
      <c r="DJ372" s="186"/>
      <c r="DK372" s="186"/>
      <c r="DL372" s="186"/>
      <c r="DM372" s="186"/>
      <c r="DN372" s="186"/>
      <c r="DO372" s="186"/>
      <c r="DP372" s="186"/>
      <c r="DQ372" s="186"/>
      <c r="DR372" s="186"/>
      <c r="DS372" s="186"/>
      <c r="DT372" s="186"/>
      <c r="DU372" s="186"/>
      <c r="DV372" s="186"/>
      <c r="DW372" s="186"/>
      <c r="DX372" s="186"/>
      <c r="DY372" s="186"/>
      <c r="DZ372" s="186"/>
      <c r="EA372" s="186"/>
      <c r="EB372" s="186"/>
      <c r="EC372" s="186"/>
      <c r="ED372" s="186"/>
      <c r="EE372" s="186"/>
      <c r="EF372" s="186"/>
      <c r="EG372" s="186"/>
      <c r="EH372" s="186"/>
      <c r="EI372" s="186"/>
      <c r="EJ372" s="186"/>
      <c r="EK372" s="186"/>
      <c r="EL372" s="186"/>
      <c r="EM372" s="186"/>
      <c r="EN372" s="186"/>
      <c r="EO372" s="186"/>
      <c r="EP372" s="186"/>
      <c r="EQ372" s="186"/>
      <c r="ER372" s="186"/>
      <c r="ES372" s="186"/>
      <c r="ET372" s="186"/>
      <c r="EU372" s="186"/>
      <c r="EV372" s="186"/>
      <c r="EW372" s="186"/>
      <c r="EX372" s="186"/>
      <c r="EY372" s="186"/>
      <c r="EZ372" s="186"/>
      <c r="FA372" s="186"/>
      <c r="FB372" s="186"/>
      <c r="FC372" s="186"/>
      <c r="FD372" s="186"/>
      <c r="FE372" s="186"/>
      <c r="FF372" s="186"/>
      <c r="FG372" s="186"/>
      <c r="FH372" s="186"/>
      <c r="FI372" s="186"/>
      <c r="FJ372" s="186"/>
      <c r="FK372" s="186"/>
      <c r="FL372" s="186"/>
      <c r="FM372" s="186"/>
      <c r="FN372" s="186"/>
      <c r="FO372" s="186"/>
      <c r="FP372" s="186"/>
      <c r="FQ372" s="186"/>
      <c r="FR372" s="186"/>
      <c r="FS372" s="186"/>
      <c r="FT372" s="186"/>
      <c r="FU372" s="186"/>
      <c r="FV372" s="186"/>
      <c r="FW372" s="186"/>
      <c r="FX372" s="186"/>
      <c r="FY372" s="186"/>
      <c r="FZ372" s="186"/>
      <c r="GA372" s="186"/>
      <c r="GB372" s="186"/>
      <c r="GC372" s="186"/>
      <c r="GD372" s="186"/>
      <c r="GE372" s="186"/>
      <c r="GF372" s="186"/>
      <c r="GG372" s="186"/>
      <c r="GH372" s="186"/>
      <c r="GI372" s="186"/>
      <c r="GJ372" s="186"/>
      <c r="GK372" s="186"/>
      <c r="GL372" s="186"/>
      <c r="GM372" s="186"/>
      <c r="GN372" s="186"/>
      <c r="GO372" s="186"/>
      <c r="GP372" s="186"/>
      <c r="GQ372" s="186"/>
      <c r="GR372" s="186"/>
      <c r="GS372" s="186"/>
      <c r="GT372" s="186"/>
      <c r="GU372" s="186"/>
      <c r="GV372" s="186"/>
      <c r="GW372" s="186"/>
      <c r="GX372" s="186"/>
      <c r="GY372" s="186"/>
      <c r="GZ372" s="186"/>
      <c r="HA372" s="186"/>
      <c r="HB372" s="186"/>
      <c r="HC372" s="186"/>
      <c r="HD372" s="186"/>
      <c r="HE372" s="186"/>
      <c r="HF372" s="186"/>
      <c r="HG372" s="186"/>
      <c r="HH372" s="186"/>
      <c r="HI372" s="186"/>
      <c r="HJ372" s="186"/>
      <c r="HK372" s="186"/>
      <c r="HL372" s="186"/>
      <c r="HM372" s="186"/>
      <c r="HN372" s="186"/>
      <c r="HO372" s="186"/>
      <c r="HP372" s="186"/>
      <c r="HQ372" s="186"/>
      <c r="HR372" s="186"/>
      <c r="HS372" s="186"/>
      <c r="HT372" s="186"/>
      <c r="HU372" s="186"/>
      <c r="HV372" s="186"/>
      <c r="HW372" s="186"/>
      <c r="HX372" s="186"/>
      <c r="HY372" s="186"/>
      <c r="HZ372" s="186"/>
      <c r="IA372" s="186"/>
      <c r="IB372" s="186"/>
      <c r="IC372" s="186"/>
      <c r="ID372" s="186"/>
      <c r="IE372" s="186"/>
      <c r="IF372" s="186"/>
      <c r="IG372" s="186"/>
      <c r="IH372" s="186"/>
      <c r="II372" s="186"/>
      <c r="IJ372" s="186"/>
      <c r="IK372" s="186"/>
      <c r="IL372" s="186"/>
      <c r="IM372" s="186"/>
      <c r="IN372" s="186"/>
      <c r="IO372" s="186"/>
      <c r="IP372" s="186"/>
      <c r="IQ372" s="186"/>
      <c r="IR372" s="186"/>
      <c r="IS372" s="186"/>
      <c r="IT372" s="186"/>
      <c r="IU372" s="186"/>
      <c r="IV372" s="186"/>
    </row>
    <row r="373" spans="1:256" hidden="1">
      <c r="A373" s="868"/>
      <c r="B373" s="844"/>
      <c r="C373" s="182" t="s">
        <v>2</v>
      </c>
      <c r="D373" s="183">
        <f>D371+D372</f>
        <v>13964794</v>
      </c>
      <c r="E373" s="184">
        <f t="shared" ref="E373:P373" si="165">E371+E372</f>
        <v>13612000</v>
      </c>
      <c r="F373" s="184">
        <f t="shared" si="165"/>
        <v>0</v>
      </c>
      <c r="G373" s="184">
        <f t="shared" si="165"/>
        <v>0</v>
      </c>
      <c r="H373" s="184">
        <f t="shared" si="165"/>
        <v>0</v>
      </c>
      <c r="I373" s="184">
        <f t="shared" si="165"/>
        <v>13612000</v>
      </c>
      <c r="J373" s="184">
        <f t="shared" si="165"/>
        <v>0</v>
      </c>
      <c r="K373" s="184">
        <f t="shared" si="165"/>
        <v>0</v>
      </c>
      <c r="L373" s="184">
        <f t="shared" si="165"/>
        <v>0</v>
      </c>
      <c r="M373" s="184">
        <f t="shared" si="165"/>
        <v>352794</v>
      </c>
      <c r="N373" s="184">
        <f t="shared" si="165"/>
        <v>352794</v>
      </c>
      <c r="O373" s="184">
        <f t="shared" si="165"/>
        <v>0</v>
      </c>
      <c r="P373" s="184">
        <f t="shared" si="165"/>
        <v>0</v>
      </c>
      <c r="Q373" s="185"/>
      <c r="R373" s="185"/>
      <c r="S373" s="185"/>
      <c r="T373" s="185"/>
      <c r="U373" s="185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86"/>
      <c r="AT373" s="186"/>
      <c r="AU373" s="186"/>
      <c r="AV373" s="186"/>
      <c r="AW373" s="186"/>
      <c r="AX373" s="186"/>
      <c r="AY373" s="186"/>
      <c r="AZ373" s="186"/>
      <c r="BA373" s="186"/>
      <c r="BB373" s="186"/>
      <c r="BC373" s="186"/>
      <c r="BD373" s="186"/>
      <c r="BE373" s="186"/>
      <c r="BF373" s="186"/>
      <c r="BG373" s="186"/>
      <c r="BH373" s="186"/>
      <c r="BI373" s="186"/>
      <c r="BJ373" s="186"/>
      <c r="BK373" s="186"/>
      <c r="BL373" s="186"/>
      <c r="BM373" s="186"/>
      <c r="BN373" s="186"/>
      <c r="BO373" s="186"/>
      <c r="BP373" s="186"/>
      <c r="BQ373" s="186"/>
      <c r="BR373" s="186"/>
      <c r="BS373" s="186"/>
      <c r="BT373" s="186"/>
      <c r="BU373" s="186"/>
      <c r="BV373" s="186"/>
      <c r="BW373" s="186"/>
      <c r="BX373" s="186"/>
      <c r="BY373" s="186"/>
      <c r="BZ373" s="186"/>
      <c r="CA373" s="186"/>
      <c r="CB373" s="186"/>
      <c r="CC373" s="186"/>
      <c r="CD373" s="186"/>
      <c r="CE373" s="186"/>
      <c r="CF373" s="186"/>
      <c r="CG373" s="186"/>
      <c r="CH373" s="186"/>
      <c r="CI373" s="186"/>
      <c r="CJ373" s="186"/>
      <c r="CK373" s="186"/>
      <c r="CL373" s="186"/>
      <c r="CM373" s="186"/>
      <c r="CN373" s="186"/>
      <c r="CO373" s="186"/>
      <c r="CP373" s="186"/>
      <c r="CQ373" s="186"/>
      <c r="CR373" s="186"/>
      <c r="CS373" s="186"/>
      <c r="CT373" s="186"/>
      <c r="CU373" s="186"/>
      <c r="CV373" s="186"/>
      <c r="CW373" s="186"/>
      <c r="CX373" s="186"/>
      <c r="CY373" s="186"/>
      <c r="CZ373" s="186"/>
      <c r="DA373" s="186"/>
      <c r="DB373" s="186"/>
      <c r="DC373" s="186"/>
      <c r="DD373" s="186"/>
      <c r="DE373" s="186"/>
      <c r="DF373" s="186"/>
      <c r="DG373" s="186"/>
      <c r="DH373" s="186"/>
      <c r="DI373" s="186"/>
      <c r="DJ373" s="186"/>
      <c r="DK373" s="186"/>
      <c r="DL373" s="186"/>
      <c r="DM373" s="186"/>
      <c r="DN373" s="186"/>
      <c r="DO373" s="186"/>
      <c r="DP373" s="186"/>
      <c r="DQ373" s="186"/>
      <c r="DR373" s="186"/>
      <c r="DS373" s="186"/>
      <c r="DT373" s="186"/>
      <c r="DU373" s="186"/>
      <c r="DV373" s="186"/>
      <c r="DW373" s="186"/>
      <c r="DX373" s="186"/>
      <c r="DY373" s="186"/>
      <c r="DZ373" s="186"/>
      <c r="EA373" s="186"/>
      <c r="EB373" s="186"/>
      <c r="EC373" s="186"/>
      <c r="ED373" s="186"/>
      <c r="EE373" s="186"/>
      <c r="EF373" s="186"/>
      <c r="EG373" s="186"/>
      <c r="EH373" s="186"/>
      <c r="EI373" s="186"/>
      <c r="EJ373" s="186"/>
      <c r="EK373" s="186"/>
      <c r="EL373" s="186"/>
      <c r="EM373" s="186"/>
      <c r="EN373" s="186"/>
      <c r="EO373" s="186"/>
      <c r="EP373" s="186"/>
      <c r="EQ373" s="186"/>
      <c r="ER373" s="186"/>
      <c r="ES373" s="186"/>
      <c r="ET373" s="186"/>
      <c r="EU373" s="186"/>
      <c r="EV373" s="186"/>
      <c r="EW373" s="186"/>
      <c r="EX373" s="186"/>
      <c r="EY373" s="186"/>
      <c r="EZ373" s="186"/>
      <c r="FA373" s="186"/>
      <c r="FB373" s="186"/>
      <c r="FC373" s="186"/>
      <c r="FD373" s="186"/>
      <c r="FE373" s="186"/>
      <c r="FF373" s="186"/>
      <c r="FG373" s="186"/>
      <c r="FH373" s="186"/>
      <c r="FI373" s="186"/>
      <c r="FJ373" s="186"/>
      <c r="FK373" s="186"/>
      <c r="FL373" s="186"/>
      <c r="FM373" s="186"/>
      <c r="FN373" s="186"/>
      <c r="FO373" s="186"/>
      <c r="FP373" s="186"/>
      <c r="FQ373" s="186"/>
      <c r="FR373" s="186"/>
      <c r="FS373" s="186"/>
      <c r="FT373" s="186"/>
      <c r="FU373" s="186"/>
      <c r="FV373" s="186"/>
      <c r="FW373" s="186"/>
      <c r="FX373" s="186"/>
      <c r="FY373" s="186"/>
      <c r="FZ373" s="186"/>
      <c r="GA373" s="186"/>
      <c r="GB373" s="186"/>
      <c r="GC373" s="186"/>
      <c r="GD373" s="186"/>
      <c r="GE373" s="186"/>
      <c r="GF373" s="186"/>
      <c r="GG373" s="186"/>
      <c r="GH373" s="186"/>
      <c r="GI373" s="186"/>
      <c r="GJ373" s="186"/>
      <c r="GK373" s="186"/>
      <c r="GL373" s="186"/>
      <c r="GM373" s="186"/>
      <c r="GN373" s="186"/>
      <c r="GO373" s="186"/>
      <c r="GP373" s="186"/>
      <c r="GQ373" s="186"/>
      <c r="GR373" s="186"/>
      <c r="GS373" s="186"/>
      <c r="GT373" s="186"/>
      <c r="GU373" s="186"/>
      <c r="GV373" s="186"/>
      <c r="GW373" s="186"/>
      <c r="GX373" s="186"/>
      <c r="GY373" s="186"/>
      <c r="GZ373" s="186"/>
      <c r="HA373" s="186"/>
      <c r="HB373" s="186"/>
      <c r="HC373" s="186"/>
      <c r="HD373" s="186"/>
      <c r="HE373" s="186"/>
      <c r="HF373" s="186"/>
      <c r="HG373" s="186"/>
      <c r="HH373" s="186"/>
      <c r="HI373" s="186"/>
      <c r="HJ373" s="186"/>
      <c r="HK373" s="186"/>
      <c r="HL373" s="186"/>
      <c r="HM373" s="186"/>
      <c r="HN373" s="186"/>
      <c r="HO373" s="186"/>
      <c r="HP373" s="186"/>
      <c r="HQ373" s="186"/>
      <c r="HR373" s="186"/>
      <c r="HS373" s="186"/>
      <c r="HT373" s="186"/>
      <c r="HU373" s="186"/>
      <c r="HV373" s="186"/>
      <c r="HW373" s="186"/>
      <c r="HX373" s="186"/>
      <c r="HY373" s="186"/>
      <c r="HZ373" s="186"/>
      <c r="IA373" s="186"/>
      <c r="IB373" s="186"/>
      <c r="IC373" s="186"/>
      <c r="ID373" s="186"/>
      <c r="IE373" s="186"/>
      <c r="IF373" s="186"/>
      <c r="IG373" s="186"/>
      <c r="IH373" s="186"/>
      <c r="II373" s="186"/>
      <c r="IJ373" s="186"/>
      <c r="IK373" s="186"/>
      <c r="IL373" s="186"/>
      <c r="IM373" s="186"/>
      <c r="IN373" s="186"/>
      <c r="IO373" s="186"/>
      <c r="IP373" s="186"/>
      <c r="IQ373" s="186"/>
      <c r="IR373" s="186"/>
      <c r="IS373" s="186"/>
      <c r="IT373" s="186"/>
      <c r="IU373" s="186"/>
      <c r="IV373" s="186"/>
    </row>
    <row r="374" spans="1:256">
      <c r="A374" s="866">
        <v>92109</v>
      </c>
      <c r="B374" s="842" t="s">
        <v>278</v>
      </c>
      <c r="C374" s="182" t="s">
        <v>0</v>
      </c>
      <c r="D374" s="183">
        <f t="shared" si="160"/>
        <v>12690312</v>
      </c>
      <c r="E374" s="184">
        <f t="shared" si="161"/>
        <v>10764556</v>
      </c>
      <c r="F374" s="184">
        <f t="shared" si="162"/>
        <v>0</v>
      </c>
      <c r="G374" s="184">
        <v>0</v>
      </c>
      <c r="H374" s="184">
        <v>0</v>
      </c>
      <c r="I374" s="184">
        <v>10764556</v>
      </c>
      <c r="J374" s="184">
        <v>0</v>
      </c>
      <c r="K374" s="184">
        <v>0</v>
      </c>
      <c r="L374" s="184">
        <v>0</v>
      </c>
      <c r="M374" s="184">
        <f t="shared" si="163"/>
        <v>1925756</v>
      </c>
      <c r="N374" s="184">
        <v>1925756</v>
      </c>
      <c r="O374" s="184">
        <v>0</v>
      </c>
      <c r="P374" s="184">
        <v>0</v>
      </c>
      <c r="Q374" s="185"/>
      <c r="R374" s="185"/>
      <c r="S374" s="185"/>
      <c r="T374" s="185"/>
      <c r="U374" s="185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  <c r="BA374" s="186"/>
      <c r="BB374" s="186"/>
      <c r="BC374" s="186"/>
      <c r="BD374" s="186"/>
      <c r="BE374" s="186"/>
      <c r="BF374" s="186"/>
      <c r="BG374" s="186"/>
      <c r="BH374" s="186"/>
      <c r="BI374" s="186"/>
      <c r="BJ374" s="186"/>
      <c r="BK374" s="186"/>
      <c r="BL374" s="186"/>
      <c r="BM374" s="186"/>
      <c r="BN374" s="186"/>
      <c r="BO374" s="186"/>
      <c r="BP374" s="186"/>
      <c r="BQ374" s="186"/>
      <c r="BR374" s="186"/>
      <c r="BS374" s="186"/>
      <c r="BT374" s="186"/>
      <c r="BU374" s="186"/>
      <c r="BV374" s="186"/>
      <c r="BW374" s="186"/>
      <c r="BX374" s="186"/>
      <c r="BY374" s="186"/>
      <c r="BZ374" s="186"/>
      <c r="CA374" s="186"/>
      <c r="CB374" s="186"/>
      <c r="CC374" s="186"/>
      <c r="CD374" s="186"/>
      <c r="CE374" s="186"/>
      <c r="CF374" s="186"/>
      <c r="CG374" s="186"/>
      <c r="CH374" s="186"/>
      <c r="CI374" s="186"/>
      <c r="CJ374" s="186"/>
      <c r="CK374" s="186"/>
      <c r="CL374" s="186"/>
      <c r="CM374" s="186"/>
      <c r="CN374" s="186"/>
      <c r="CO374" s="186"/>
      <c r="CP374" s="186"/>
      <c r="CQ374" s="186"/>
      <c r="CR374" s="186"/>
      <c r="CS374" s="186"/>
      <c r="CT374" s="186"/>
      <c r="CU374" s="186"/>
      <c r="CV374" s="186"/>
      <c r="CW374" s="186"/>
      <c r="CX374" s="186"/>
      <c r="CY374" s="186"/>
      <c r="CZ374" s="186"/>
      <c r="DA374" s="186"/>
      <c r="DB374" s="186"/>
      <c r="DC374" s="186"/>
      <c r="DD374" s="186"/>
      <c r="DE374" s="186"/>
      <c r="DF374" s="186"/>
      <c r="DG374" s="186"/>
      <c r="DH374" s="186"/>
      <c r="DI374" s="186"/>
      <c r="DJ374" s="186"/>
      <c r="DK374" s="186"/>
      <c r="DL374" s="186"/>
      <c r="DM374" s="186"/>
      <c r="DN374" s="186"/>
      <c r="DO374" s="186"/>
      <c r="DP374" s="186"/>
      <c r="DQ374" s="186"/>
      <c r="DR374" s="186"/>
      <c r="DS374" s="186"/>
      <c r="DT374" s="186"/>
      <c r="DU374" s="186"/>
      <c r="DV374" s="186"/>
      <c r="DW374" s="186"/>
      <c r="DX374" s="186"/>
      <c r="DY374" s="186"/>
      <c r="DZ374" s="186"/>
      <c r="EA374" s="186"/>
      <c r="EB374" s="186"/>
      <c r="EC374" s="186"/>
      <c r="ED374" s="186"/>
      <c r="EE374" s="186"/>
      <c r="EF374" s="186"/>
      <c r="EG374" s="186"/>
      <c r="EH374" s="186"/>
      <c r="EI374" s="186"/>
      <c r="EJ374" s="186"/>
      <c r="EK374" s="186"/>
      <c r="EL374" s="186"/>
      <c r="EM374" s="186"/>
      <c r="EN374" s="186"/>
      <c r="EO374" s="186"/>
      <c r="EP374" s="186"/>
      <c r="EQ374" s="186"/>
      <c r="ER374" s="186"/>
      <c r="ES374" s="186"/>
      <c r="ET374" s="186"/>
      <c r="EU374" s="186"/>
      <c r="EV374" s="186"/>
      <c r="EW374" s="186"/>
      <c r="EX374" s="186"/>
      <c r="EY374" s="186"/>
      <c r="EZ374" s="186"/>
      <c r="FA374" s="186"/>
      <c r="FB374" s="186"/>
      <c r="FC374" s="186"/>
      <c r="FD374" s="186"/>
      <c r="FE374" s="186"/>
      <c r="FF374" s="186"/>
      <c r="FG374" s="186"/>
      <c r="FH374" s="186"/>
      <c r="FI374" s="186"/>
      <c r="FJ374" s="186"/>
      <c r="FK374" s="186"/>
      <c r="FL374" s="186"/>
      <c r="FM374" s="186"/>
      <c r="FN374" s="186"/>
      <c r="FO374" s="186"/>
      <c r="FP374" s="186"/>
      <c r="FQ374" s="186"/>
      <c r="FR374" s="186"/>
      <c r="FS374" s="186"/>
      <c r="FT374" s="186"/>
      <c r="FU374" s="186"/>
      <c r="FV374" s="186"/>
      <c r="FW374" s="186"/>
      <c r="FX374" s="186"/>
      <c r="FY374" s="186"/>
      <c r="FZ374" s="186"/>
      <c r="GA374" s="186"/>
      <c r="GB374" s="186"/>
      <c r="GC374" s="186"/>
      <c r="GD374" s="186"/>
      <c r="GE374" s="186"/>
      <c r="GF374" s="186"/>
      <c r="GG374" s="186"/>
      <c r="GH374" s="186"/>
      <c r="GI374" s="186"/>
      <c r="GJ374" s="186"/>
      <c r="GK374" s="186"/>
      <c r="GL374" s="186"/>
      <c r="GM374" s="186"/>
      <c r="GN374" s="186"/>
      <c r="GO374" s="186"/>
      <c r="GP374" s="186"/>
      <c r="GQ374" s="186"/>
      <c r="GR374" s="186"/>
      <c r="GS374" s="186"/>
      <c r="GT374" s="186"/>
      <c r="GU374" s="186"/>
      <c r="GV374" s="186"/>
      <c r="GW374" s="186"/>
      <c r="GX374" s="186"/>
      <c r="GY374" s="186"/>
      <c r="GZ374" s="186"/>
      <c r="HA374" s="186"/>
      <c r="HB374" s="186"/>
      <c r="HC374" s="186"/>
      <c r="HD374" s="186"/>
      <c r="HE374" s="186"/>
      <c r="HF374" s="186"/>
      <c r="HG374" s="186"/>
      <c r="HH374" s="186"/>
      <c r="HI374" s="186"/>
      <c r="HJ374" s="186"/>
      <c r="HK374" s="186"/>
      <c r="HL374" s="186"/>
      <c r="HM374" s="186"/>
      <c r="HN374" s="186"/>
      <c r="HO374" s="186"/>
      <c r="HP374" s="186"/>
      <c r="HQ374" s="186"/>
      <c r="HR374" s="186"/>
      <c r="HS374" s="186"/>
      <c r="HT374" s="186"/>
      <c r="HU374" s="186"/>
      <c r="HV374" s="186"/>
      <c r="HW374" s="186"/>
      <c r="HX374" s="186"/>
      <c r="HY374" s="186"/>
      <c r="HZ374" s="186"/>
      <c r="IA374" s="186"/>
      <c r="IB374" s="186"/>
      <c r="IC374" s="186"/>
      <c r="ID374" s="186"/>
      <c r="IE374" s="186"/>
      <c r="IF374" s="186"/>
      <c r="IG374" s="186"/>
      <c r="IH374" s="186"/>
      <c r="II374" s="186"/>
      <c r="IJ374" s="186"/>
      <c r="IK374" s="186"/>
      <c r="IL374" s="186"/>
      <c r="IM374" s="186"/>
      <c r="IN374" s="186"/>
      <c r="IO374" s="186"/>
      <c r="IP374" s="186"/>
      <c r="IQ374" s="186"/>
      <c r="IR374" s="186"/>
      <c r="IS374" s="186"/>
      <c r="IT374" s="186"/>
      <c r="IU374" s="186"/>
      <c r="IV374" s="186"/>
    </row>
    <row r="375" spans="1:256">
      <c r="A375" s="867"/>
      <c r="B375" s="843"/>
      <c r="C375" s="182" t="s">
        <v>1</v>
      </c>
      <c r="D375" s="183">
        <f t="shared" si="160"/>
        <v>667815</v>
      </c>
      <c r="E375" s="184">
        <f t="shared" si="161"/>
        <v>26760</v>
      </c>
      <c r="F375" s="184">
        <f t="shared" si="162"/>
        <v>0</v>
      </c>
      <c r="G375" s="184"/>
      <c r="H375" s="184"/>
      <c r="I375" s="184">
        <v>26760</v>
      </c>
      <c r="J375" s="184"/>
      <c r="K375" s="184"/>
      <c r="L375" s="184"/>
      <c r="M375" s="184">
        <f t="shared" si="163"/>
        <v>641055</v>
      </c>
      <c r="N375" s="184">
        <v>641055</v>
      </c>
      <c r="O375" s="184"/>
      <c r="P375" s="184"/>
      <c r="Q375" s="185"/>
      <c r="R375" s="185"/>
      <c r="S375" s="185"/>
      <c r="T375" s="185"/>
      <c r="U375" s="185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  <c r="BA375" s="186"/>
      <c r="BB375" s="186"/>
      <c r="BC375" s="186"/>
      <c r="BD375" s="186"/>
      <c r="BE375" s="186"/>
      <c r="BF375" s="186"/>
      <c r="BG375" s="186"/>
      <c r="BH375" s="186"/>
      <c r="BI375" s="186"/>
      <c r="BJ375" s="186"/>
      <c r="BK375" s="186"/>
      <c r="BL375" s="186"/>
      <c r="BM375" s="186"/>
      <c r="BN375" s="186"/>
      <c r="BO375" s="186"/>
      <c r="BP375" s="186"/>
      <c r="BQ375" s="186"/>
      <c r="BR375" s="186"/>
      <c r="BS375" s="186"/>
      <c r="BT375" s="186"/>
      <c r="BU375" s="186"/>
      <c r="BV375" s="186"/>
      <c r="BW375" s="186"/>
      <c r="BX375" s="186"/>
      <c r="BY375" s="186"/>
      <c r="BZ375" s="186"/>
      <c r="CA375" s="186"/>
      <c r="CB375" s="186"/>
      <c r="CC375" s="186"/>
      <c r="CD375" s="186"/>
      <c r="CE375" s="186"/>
      <c r="CF375" s="186"/>
      <c r="CG375" s="186"/>
      <c r="CH375" s="186"/>
      <c r="CI375" s="186"/>
      <c r="CJ375" s="186"/>
      <c r="CK375" s="186"/>
      <c r="CL375" s="186"/>
      <c r="CM375" s="186"/>
      <c r="CN375" s="186"/>
      <c r="CO375" s="186"/>
      <c r="CP375" s="186"/>
      <c r="CQ375" s="186"/>
      <c r="CR375" s="186"/>
      <c r="CS375" s="186"/>
      <c r="CT375" s="186"/>
      <c r="CU375" s="186"/>
      <c r="CV375" s="186"/>
      <c r="CW375" s="186"/>
      <c r="CX375" s="186"/>
      <c r="CY375" s="186"/>
      <c r="CZ375" s="186"/>
      <c r="DA375" s="186"/>
      <c r="DB375" s="186"/>
      <c r="DC375" s="186"/>
      <c r="DD375" s="186"/>
      <c r="DE375" s="186"/>
      <c r="DF375" s="186"/>
      <c r="DG375" s="186"/>
      <c r="DH375" s="186"/>
      <c r="DI375" s="186"/>
      <c r="DJ375" s="186"/>
      <c r="DK375" s="186"/>
      <c r="DL375" s="186"/>
      <c r="DM375" s="186"/>
      <c r="DN375" s="186"/>
      <c r="DO375" s="186"/>
      <c r="DP375" s="186"/>
      <c r="DQ375" s="186"/>
      <c r="DR375" s="186"/>
      <c r="DS375" s="186"/>
      <c r="DT375" s="186"/>
      <c r="DU375" s="186"/>
      <c r="DV375" s="186"/>
      <c r="DW375" s="186"/>
      <c r="DX375" s="186"/>
      <c r="DY375" s="186"/>
      <c r="DZ375" s="186"/>
      <c r="EA375" s="186"/>
      <c r="EB375" s="186"/>
      <c r="EC375" s="186"/>
      <c r="ED375" s="186"/>
      <c r="EE375" s="186"/>
      <c r="EF375" s="186"/>
      <c r="EG375" s="186"/>
      <c r="EH375" s="186"/>
      <c r="EI375" s="186"/>
      <c r="EJ375" s="186"/>
      <c r="EK375" s="186"/>
      <c r="EL375" s="186"/>
      <c r="EM375" s="186"/>
      <c r="EN375" s="186"/>
      <c r="EO375" s="186"/>
      <c r="EP375" s="186"/>
      <c r="EQ375" s="186"/>
      <c r="ER375" s="186"/>
      <c r="ES375" s="186"/>
      <c r="ET375" s="186"/>
      <c r="EU375" s="186"/>
      <c r="EV375" s="186"/>
      <c r="EW375" s="186"/>
      <c r="EX375" s="186"/>
      <c r="EY375" s="186"/>
      <c r="EZ375" s="186"/>
      <c r="FA375" s="186"/>
      <c r="FB375" s="186"/>
      <c r="FC375" s="186"/>
      <c r="FD375" s="186"/>
      <c r="FE375" s="186"/>
      <c r="FF375" s="186"/>
      <c r="FG375" s="186"/>
      <c r="FH375" s="186"/>
      <c r="FI375" s="186"/>
      <c r="FJ375" s="186"/>
      <c r="FK375" s="186"/>
      <c r="FL375" s="186"/>
      <c r="FM375" s="186"/>
      <c r="FN375" s="186"/>
      <c r="FO375" s="186"/>
      <c r="FP375" s="186"/>
      <c r="FQ375" s="186"/>
      <c r="FR375" s="186"/>
      <c r="FS375" s="186"/>
      <c r="FT375" s="186"/>
      <c r="FU375" s="186"/>
      <c r="FV375" s="186"/>
      <c r="FW375" s="186"/>
      <c r="FX375" s="186"/>
      <c r="FY375" s="186"/>
      <c r="FZ375" s="186"/>
      <c r="GA375" s="186"/>
      <c r="GB375" s="186"/>
      <c r="GC375" s="186"/>
      <c r="GD375" s="186"/>
      <c r="GE375" s="186"/>
      <c r="GF375" s="186"/>
      <c r="GG375" s="186"/>
      <c r="GH375" s="186"/>
      <c r="GI375" s="186"/>
      <c r="GJ375" s="186"/>
      <c r="GK375" s="186"/>
      <c r="GL375" s="186"/>
      <c r="GM375" s="186"/>
      <c r="GN375" s="186"/>
      <c r="GO375" s="186"/>
      <c r="GP375" s="186"/>
      <c r="GQ375" s="186"/>
      <c r="GR375" s="186"/>
      <c r="GS375" s="186"/>
      <c r="GT375" s="186"/>
      <c r="GU375" s="186"/>
      <c r="GV375" s="186"/>
      <c r="GW375" s="186"/>
      <c r="GX375" s="186"/>
      <c r="GY375" s="186"/>
      <c r="GZ375" s="186"/>
      <c r="HA375" s="186"/>
      <c r="HB375" s="186"/>
      <c r="HC375" s="186"/>
      <c r="HD375" s="186"/>
      <c r="HE375" s="186"/>
      <c r="HF375" s="186"/>
      <c r="HG375" s="186"/>
      <c r="HH375" s="186"/>
      <c r="HI375" s="186"/>
      <c r="HJ375" s="186"/>
      <c r="HK375" s="186"/>
      <c r="HL375" s="186"/>
      <c r="HM375" s="186"/>
      <c r="HN375" s="186"/>
      <c r="HO375" s="186"/>
      <c r="HP375" s="186"/>
      <c r="HQ375" s="186"/>
      <c r="HR375" s="186"/>
      <c r="HS375" s="186"/>
      <c r="HT375" s="186"/>
      <c r="HU375" s="186"/>
      <c r="HV375" s="186"/>
      <c r="HW375" s="186"/>
      <c r="HX375" s="186"/>
      <c r="HY375" s="186"/>
      <c r="HZ375" s="186"/>
      <c r="IA375" s="186"/>
      <c r="IB375" s="186"/>
      <c r="IC375" s="186"/>
      <c r="ID375" s="186"/>
      <c r="IE375" s="186"/>
      <c r="IF375" s="186"/>
      <c r="IG375" s="186"/>
      <c r="IH375" s="186"/>
      <c r="II375" s="186"/>
      <c r="IJ375" s="186"/>
      <c r="IK375" s="186"/>
      <c r="IL375" s="186"/>
      <c r="IM375" s="186"/>
      <c r="IN375" s="186"/>
      <c r="IO375" s="186"/>
      <c r="IP375" s="186"/>
      <c r="IQ375" s="186"/>
      <c r="IR375" s="186"/>
      <c r="IS375" s="186"/>
      <c r="IT375" s="186"/>
      <c r="IU375" s="186"/>
      <c r="IV375" s="186"/>
    </row>
    <row r="376" spans="1:256">
      <c r="A376" s="868"/>
      <c r="B376" s="844"/>
      <c r="C376" s="182" t="s">
        <v>2</v>
      </c>
      <c r="D376" s="183">
        <f>D374+D375</f>
        <v>13358127</v>
      </c>
      <c r="E376" s="184">
        <f t="shared" ref="E376:P376" si="166">E374+E375</f>
        <v>10791316</v>
      </c>
      <c r="F376" s="184">
        <f t="shared" si="166"/>
        <v>0</v>
      </c>
      <c r="G376" s="184">
        <f t="shared" si="166"/>
        <v>0</v>
      </c>
      <c r="H376" s="184">
        <f t="shared" si="166"/>
        <v>0</v>
      </c>
      <c r="I376" s="184">
        <f t="shared" si="166"/>
        <v>10791316</v>
      </c>
      <c r="J376" s="184">
        <f t="shared" si="166"/>
        <v>0</v>
      </c>
      <c r="K376" s="184">
        <f t="shared" si="166"/>
        <v>0</v>
      </c>
      <c r="L376" s="184">
        <f t="shared" si="166"/>
        <v>0</v>
      </c>
      <c r="M376" s="184">
        <f t="shared" si="166"/>
        <v>2566811</v>
      </c>
      <c r="N376" s="184">
        <f t="shared" si="166"/>
        <v>2566811</v>
      </c>
      <c r="O376" s="184">
        <f t="shared" si="166"/>
        <v>0</v>
      </c>
      <c r="P376" s="184">
        <f t="shared" si="166"/>
        <v>0</v>
      </c>
      <c r="Q376" s="185"/>
      <c r="R376" s="185"/>
      <c r="S376" s="185"/>
      <c r="T376" s="185"/>
      <c r="U376" s="185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 s="186"/>
      <c r="BG376" s="186"/>
      <c r="BH376" s="186"/>
      <c r="BI376" s="186"/>
      <c r="BJ376" s="186"/>
      <c r="BK376" s="186"/>
      <c r="BL376" s="186"/>
      <c r="BM376" s="186"/>
      <c r="BN376" s="186"/>
      <c r="BO376" s="186"/>
      <c r="BP376" s="186"/>
      <c r="BQ376" s="186"/>
      <c r="BR376" s="186"/>
      <c r="BS376" s="186"/>
      <c r="BT376" s="186"/>
      <c r="BU376" s="186"/>
      <c r="BV376" s="186"/>
      <c r="BW376" s="186"/>
      <c r="BX376" s="186"/>
      <c r="BY376" s="186"/>
      <c r="BZ376" s="186"/>
      <c r="CA376" s="186"/>
      <c r="CB376" s="186"/>
      <c r="CC376" s="186"/>
      <c r="CD376" s="186"/>
      <c r="CE376" s="186"/>
      <c r="CF376" s="186"/>
      <c r="CG376" s="186"/>
      <c r="CH376" s="186"/>
      <c r="CI376" s="186"/>
      <c r="CJ376" s="186"/>
      <c r="CK376" s="186"/>
      <c r="CL376" s="186"/>
      <c r="CM376" s="186"/>
      <c r="CN376" s="186"/>
      <c r="CO376" s="186"/>
      <c r="CP376" s="186"/>
      <c r="CQ376" s="186"/>
      <c r="CR376" s="186"/>
      <c r="CS376" s="186"/>
      <c r="CT376" s="186"/>
      <c r="CU376" s="186"/>
      <c r="CV376" s="186"/>
      <c r="CW376" s="186"/>
      <c r="CX376" s="186"/>
      <c r="CY376" s="186"/>
      <c r="CZ376" s="186"/>
      <c r="DA376" s="186"/>
      <c r="DB376" s="186"/>
      <c r="DC376" s="186"/>
      <c r="DD376" s="186"/>
      <c r="DE376" s="186"/>
      <c r="DF376" s="186"/>
      <c r="DG376" s="186"/>
      <c r="DH376" s="186"/>
      <c r="DI376" s="186"/>
      <c r="DJ376" s="186"/>
      <c r="DK376" s="186"/>
      <c r="DL376" s="186"/>
      <c r="DM376" s="186"/>
      <c r="DN376" s="186"/>
      <c r="DO376" s="186"/>
      <c r="DP376" s="186"/>
      <c r="DQ376" s="186"/>
      <c r="DR376" s="186"/>
      <c r="DS376" s="186"/>
      <c r="DT376" s="186"/>
      <c r="DU376" s="186"/>
      <c r="DV376" s="186"/>
      <c r="DW376" s="186"/>
      <c r="DX376" s="186"/>
      <c r="DY376" s="186"/>
      <c r="DZ376" s="186"/>
      <c r="EA376" s="186"/>
      <c r="EB376" s="186"/>
      <c r="EC376" s="186"/>
      <c r="ED376" s="186"/>
      <c r="EE376" s="186"/>
      <c r="EF376" s="186"/>
      <c r="EG376" s="186"/>
      <c r="EH376" s="186"/>
      <c r="EI376" s="186"/>
      <c r="EJ376" s="186"/>
      <c r="EK376" s="186"/>
      <c r="EL376" s="186"/>
      <c r="EM376" s="186"/>
      <c r="EN376" s="186"/>
      <c r="EO376" s="186"/>
      <c r="EP376" s="186"/>
      <c r="EQ376" s="186"/>
      <c r="ER376" s="186"/>
      <c r="ES376" s="186"/>
      <c r="ET376" s="186"/>
      <c r="EU376" s="186"/>
      <c r="EV376" s="186"/>
      <c r="EW376" s="186"/>
      <c r="EX376" s="186"/>
      <c r="EY376" s="186"/>
      <c r="EZ376" s="186"/>
      <c r="FA376" s="186"/>
      <c r="FB376" s="186"/>
      <c r="FC376" s="186"/>
      <c r="FD376" s="186"/>
      <c r="FE376" s="186"/>
      <c r="FF376" s="186"/>
      <c r="FG376" s="186"/>
      <c r="FH376" s="186"/>
      <c r="FI376" s="186"/>
      <c r="FJ376" s="186"/>
      <c r="FK376" s="186"/>
      <c r="FL376" s="186"/>
      <c r="FM376" s="186"/>
      <c r="FN376" s="186"/>
      <c r="FO376" s="186"/>
      <c r="FP376" s="186"/>
      <c r="FQ376" s="186"/>
      <c r="FR376" s="186"/>
      <c r="FS376" s="186"/>
      <c r="FT376" s="186"/>
      <c r="FU376" s="186"/>
      <c r="FV376" s="186"/>
      <c r="FW376" s="186"/>
      <c r="FX376" s="186"/>
      <c r="FY376" s="186"/>
      <c r="FZ376" s="186"/>
      <c r="GA376" s="186"/>
      <c r="GB376" s="186"/>
      <c r="GC376" s="186"/>
      <c r="GD376" s="186"/>
      <c r="GE376" s="186"/>
      <c r="GF376" s="186"/>
      <c r="GG376" s="186"/>
      <c r="GH376" s="186"/>
      <c r="GI376" s="186"/>
      <c r="GJ376" s="186"/>
      <c r="GK376" s="186"/>
      <c r="GL376" s="186"/>
      <c r="GM376" s="186"/>
      <c r="GN376" s="186"/>
      <c r="GO376" s="186"/>
      <c r="GP376" s="186"/>
      <c r="GQ376" s="186"/>
      <c r="GR376" s="186"/>
      <c r="GS376" s="186"/>
      <c r="GT376" s="186"/>
      <c r="GU376" s="186"/>
      <c r="GV376" s="186"/>
      <c r="GW376" s="186"/>
      <c r="GX376" s="186"/>
      <c r="GY376" s="186"/>
      <c r="GZ376" s="186"/>
      <c r="HA376" s="186"/>
      <c r="HB376" s="186"/>
      <c r="HC376" s="186"/>
      <c r="HD376" s="186"/>
      <c r="HE376" s="186"/>
      <c r="HF376" s="186"/>
      <c r="HG376" s="186"/>
      <c r="HH376" s="186"/>
      <c r="HI376" s="186"/>
      <c r="HJ376" s="186"/>
      <c r="HK376" s="186"/>
      <c r="HL376" s="186"/>
      <c r="HM376" s="186"/>
      <c r="HN376" s="186"/>
      <c r="HO376" s="186"/>
      <c r="HP376" s="186"/>
      <c r="HQ376" s="186"/>
      <c r="HR376" s="186"/>
      <c r="HS376" s="186"/>
      <c r="HT376" s="186"/>
      <c r="HU376" s="186"/>
      <c r="HV376" s="186"/>
      <c r="HW376" s="186"/>
      <c r="HX376" s="186"/>
      <c r="HY376" s="186"/>
      <c r="HZ376" s="186"/>
      <c r="IA376" s="186"/>
      <c r="IB376" s="186"/>
      <c r="IC376" s="186"/>
      <c r="ID376" s="186"/>
      <c r="IE376" s="186"/>
      <c r="IF376" s="186"/>
      <c r="IG376" s="186"/>
      <c r="IH376" s="186"/>
      <c r="II376" s="186"/>
      <c r="IJ376" s="186"/>
      <c r="IK376" s="186"/>
      <c r="IL376" s="186"/>
      <c r="IM376" s="186"/>
      <c r="IN376" s="186"/>
      <c r="IO376" s="186"/>
      <c r="IP376" s="186"/>
      <c r="IQ376" s="186"/>
      <c r="IR376" s="186"/>
      <c r="IS376" s="186"/>
      <c r="IT376" s="186"/>
      <c r="IU376" s="186"/>
      <c r="IV376" s="186"/>
    </row>
    <row r="377" spans="1:256" hidden="1">
      <c r="A377" s="866">
        <v>92110</v>
      </c>
      <c r="B377" s="842" t="s">
        <v>279</v>
      </c>
      <c r="C377" s="182" t="s">
        <v>0</v>
      </c>
      <c r="D377" s="183">
        <f t="shared" si="160"/>
        <v>3500000</v>
      </c>
      <c r="E377" s="184">
        <f t="shared" si="161"/>
        <v>3500000</v>
      </c>
      <c r="F377" s="184">
        <f t="shared" si="162"/>
        <v>0</v>
      </c>
      <c r="G377" s="184">
        <v>0</v>
      </c>
      <c r="H377" s="184">
        <v>0</v>
      </c>
      <c r="I377" s="184">
        <v>3500000</v>
      </c>
      <c r="J377" s="184">
        <v>0</v>
      </c>
      <c r="K377" s="184">
        <v>0</v>
      </c>
      <c r="L377" s="184">
        <v>0</v>
      </c>
      <c r="M377" s="184">
        <f t="shared" si="163"/>
        <v>0</v>
      </c>
      <c r="N377" s="184">
        <v>0</v>
      </c>
      <c r="O377" s="184">
        <v>0</v>
      </c>
      <c r="P377" s="184">
        <v>0</v>
      </c>
      <c r="Q377" s="185"/>
      <c r="R377" s="185"/>
      <c r="S377" s="185"/>
      <c r="T377" s="185"/>
      <c r="U377" s="185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6"/>
      <c r="BD377" s="186"/>
      <c r="BE377" s="186"/>
      <c r="BF377" s="186"/>
      <c r="BG377" s="186"/>
      <c r="BH377" s="186"/>
      <c r="BI377" s="186"/>
      <c r="BJ377" s="186"/>
      <c r="BK377" s="186"/>
      <c r="BL377" s="186"/>
      <c r="BM377" s="186"/>
      <c r="BN377" s="186"/>
      <c r="BO377" s="186"/>
      <c r="BP377" s="186"/>
      <c r="BQ377" s="186"/>
      <c r="BR377" s="186"/>
      <c r="BS377" s="186"/>
      <c r="BT377" s="186"/>
      <c r="BU377" s="186"/>
      <c r="BV377" s="186"/>
      <c r="BW377" s="186"/>
      <c r="BX377" s="186"/>
      <c r="BY377" s="186"/>
      <c r="BZ377" s="186"/>
      <c r="CA377" s="186"/>
      <c r="CB377" s="186"/>
      <c r="CC377" s="186"/>
      <c r="CD377" s="186"/>
      <c r="CE377" s="186"/>
      <c r="CF377" s="186"/>
      <c r="CG377" s="186"/>
      <c r="CH377" s="186"/>
      <c r="CI377" s="186"/>
      <c r="CJ377" s="186"/>
      <c r="CK377" s="186"/>
      <c r="CL377" s="186"/>
      <c r="CM377" s="186"/>
      <c r="CN377" s="186"/>
      <c r="CO377" s="186"/>
      <c r="CP377" s="186"/>
      <c r="CQ377" s="186"/>
      <c r="CR377" s="186"/>
      <c r="CS377" s="186"/>
      <c r="CT377" s="186"/>
      <c r="CU377" s="186"/>
      <c r="CV377" s="186"/>
      <c r="CW377" s="186"/>
      <c r="CX377" s="186"/>
      <c r="CY377" s="186"/>
      <c r="CZ377" s="186"/>
      <c r="DA377" s="186"/>
      <c r="DB377" s="186"/>
      <c r="DC377" s="186"/>
      <c r="DD377" s="186"/>
      <c r="DE377" s="186"/>
      <c r="DF377" s="186"/>
      <c r="DG377" s="186"/>
      <c r="DH377" s="186"/>
      <c r="DI377" s="186"/>
      <c r="DJ377" s="186"/>
      <c r="DK377" s="186"/>
      <c r="DL377" s="186"/>
      <c r="DM377" s="186"/>
      <c r="DN377" s="186"/>
      <c r="DO377" s="186"/>
      <c r="DP377" s="186"/>
      <c r="DQ377" s="186"/>
      <c r="DR377" s="186"/>
      <c r="DS377" s="186"/>
      <c r="DT377" s="186"/>
      <c r="DU377" s="186"/>
      <c r="DV377" s="186"/>
      <c r="DW377" s="186"/>
      <c r="DX377" s="186"/>
      <c r="DY377" s="186"/>
      <c r="DZ377" s="186"/>
      <c r="EA377" s="186"/>
      <c r="EB377" s="186"/>
      <c r="EC377" s="186"/>
      <c r="ED377" s="186"/>
      <c r="EE377" s="186"/>
      <c r="EF377" s="186"/>
      <c r="EG377" s="186"/>
      <c r="EH377" s="186"/>
      <c r="EI377" s="186"/>
      <c r="EJ377" s="186"/>
      <c r="EK377" s="186"/>
      <c r="EL377" s="186"/>
      <c r="EM377" s="186"/>
      <c r="EN377" s="186"/>
      <c r="EO377" s="186"/>
      <c r="EP377" s="186"/>
      <c r="EQ377" s="186"/>
      <c r="ER377" s="186"/>
      <c r="ES377" s="186"/>
      <c r="ET377" s="186"/>
      <c r="EU377" s="186"/>
      <c r="EV377" s="186"/>
      <c r="EW377" s="186"/>
      <c r="EX377" s="186"/>
      <c r="EY377" s="186"/>
      <c r="EZ377" s="186"/>
      <c r="FA377" s="186"/>
      <c r="FB377" s="186"/>
      <c r="FC377" s="186"/>
      <c r="FD377" s="186"/>
      <c r="FE377" s="186"/>
      <c r="FF377" s="186"/>
      <c r="FG377" s="186"/>
      <c r="FH377" s="186"/>
      <c r="FI377" s="186"/>
      <c r="FJ377" s="186"/>
      <c r="FK377" s="186"/>
      <c r="FL377" s="186"/>
      <c r="FM377" s="186"/>
      <c r="FN377" s="186"/>
      <c r="FO377" s="186"/>
      <c r="FP377" s="186"/>
      <c r="FQ377" s="186"/>
      <c r="FR377" s="186"/>
      <c r="FS377" s="186"/>
      <c r="FT377" s="186"/>
      <c r="FU377" s="186"/>
      <c r="FV377" s="186"/>
      <c r="FW377" s="186"/>
      <c r="FX377" s="186"/>
      <c r="FY377" s="186"/>
      <c r="FZ377" s="186"/>
      <c r="GA377" s="186"/>
      <c r="GB377" s="186"/>
      <c r="GC377" s="186"/>
      <c r="GD377" s="186"/>
      <c r="GE377" s="186"/>
      <c r="GF377" s="186"/>
      <c r="GG377" s="186"/>
      <c r="GH377" s="186"/>
      <c r="GI377" s="186"/>
      <c r="GJ377" s="186"/>
      <c r="GK377" s="186"/>
      <c r="GL377" s="186"/>
      <c r="GM377" s="186"/>
      <c r="GN377" s="186"/>
      <c r="GO377" s="186"/>
      <c r="GP377" s="186"/>
      <c r="GQ377" s="186"/>
      <c r="GR377" s="186"/>
      <c r="GS377" s="186"/>
      <c r="GT377" s="186"/>
      <c r="GU377" s="186"/>
      <c r="GV377" s="186"/>
      <c r="GW377" s="186"/>
      <c r="GX377" s="186"/>
      <c r="GY377" s="186"/>
      <c r="GZ377" s="186"/>
      <c r="HA377" s="186"/>
      <c r="HB377" s="186"/>
      <c r="HC377" s="186"/>
      <c r="HD377" s="186"/>
      <c r="HE377" s="186"/>
      <c r="HF377" s="186"/>
      <c r="HG377" s="186"/>
      <c r="HH377" s="186"/>
      <c r="HI377" s="186"/>
      <c r="HJ377" s="186"/>
      <c r="HK377" s="186"/>
      <c r="HL377" s="186"/>
      <c r="HM377" s="186"/>
      <c r="HN377" s="186"/>
      <c r="HO377" s="186"/>
      <c r="HP377" s="186"/>
      <c r="HQ377" s="186"/>
      <c r="HR377" s="186"/>
      <c r="HS377" s="186"/>
      <c r="HT377" s="186"/>
      <c r="HU377" s="186"/>
      <c r="HV377" s="186"/>
      <c r="HW377" s="186"/>
      <c r="HX377" s="186"/>
      <c r="HY377" s="186"/>
      <c r="HZ377" s="186"/>
      <c r="IA377" s="186"/>
      <c r="IB377" s="186"/>
      <c r="IC377" s="186"/>
      <c r="ID377" s="186"/>
      <c r="IE377" s="186"/>
      <c r="IF377" s="186"/>
      <c r="IG377" s="186"/>
      <c r="IH377" s="186"/>
      <c r="II377" s="186"/>
      <c r="IJ377" s="186"/>
      <c r="IK377" s="186"/>
      <c r="IL377" s="186"/>
      <c r="IM377" s="186"/>
      <c r="IN377" s="186"/>
      <c r="IO377" s="186"/>
      <c r="IP377" s="186"/>
      <c r="IQ377" s="186"/>
      <c r="IR377" s="186"/>
      <c r="IS377" s="186"/>
      <c r="IT377" s="186"/>
      <c r="IU377" s="186"/>
      <c r="IV377" s="186"/>
    </row>
    <row r="378" spans="1:256" hidden="1">
      <c r="A378" s="867"/>
      <c r="B378" s="843"/>
      <c r="C378" s="182" t="s">
        <v>1</v>
      </c>
      <c r="D378" s="183">
        <f t="shared" si="160"/>
        <v>0</v>
      </c>
      <c r="E378" s="184">
        <f t="shared" si="161"/>
        <v>0</v>
      </c>
      <c r="F378" s="184">
        <f t="shared" si="162"/>
        <v>0</v>
      </c>
      <c r="G378" s="184"/>
      <c r="H378" s="184"/>
      <c r="I378" s="184"/>
      <c r="J378" s="184"/>
      <c r="K378" s="184"/>
      <c r="L378" s="184"/>
      <c r="M378" s="184">
        <f t="shared" si="163"/>
        <v>0</v>
      </c>
      <c r="N378" s="184"/>
      <c r="O378" s="184"/>
      <c r="P378" s="184"/>
      <c r="Q378" s="185"/>
      <c r="R378" s="185"/>
      <c r="S378" s="185"/>
      <c r="T378" s="185"/>
      <c r="U378" s="185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186"/>
      <c r="AT378" s="186"/>
      <c r="AU378" s="186"/>
      <c r="AV378" s="186"/>
      <c r="AW378" s="186"/>
      <c r="AX378" s="186"/>
      <c r="AY378" s="186"/>
      <c r="AZ378" s="186"/>
      <c r="BA378" s="186"/>
      <c r="BB378" s="186"/>
      <c r="BC378" s="186"/>
      <c r="BD378" s="186"/>
      <c r="BE378" s="186"/>
      <c r="BF378" s="186"/>
      <c r="BG378" s="186"/>
      <c r="BH378" s="186"/>
      <c r="BI378" s="186"/>
      <c r="BJ378" s="186"/>
      <c r="BK378" s="186"/>
      <c r="BL378" s="186"/>
      <c r="BM378" s="186"/>
      <c r="BN378" s="186"/>
      <c r="BO378" s="186"/>
      <c r="BP378" s="186"/>
      <c r="BQ378" s="186"/>
      <c r="BR378" s="186"/>
      <c r="BS378" s="186"/>
      <c r="BT378" s="186"/>
      <c r="BU378" s="186"/>
      <c r="BV378" s="186"/>
      <c r="BW378" s="186"/>
      <c r="BX378" s="186"/>
      <c r="BY378" s="186"/>
      <c r="BZ378" s="186"/>
      <c r="CA378" s="186"/>
      <c r="CB378" s="186"/>
      <c r="CC378" s="186"/>
      <c r="CD378" s="186"/>
      <c r="CE378" s="186"/>
      <c r="CF378" s="186"/>
      <c r="CG378" s="186"/>
      <c r="CH378" s="186"/>
      <c r="CI378" s="186"/>
      <c r="CJ378" s="186"/>
      <c r="CK378" s="186"/>
      <c r="CL378" s="186"/>
      <c r="CM378" s="186"/>
      <c r="CN378" s="186"/>
      <c r="CO378" s="186"/>
      <c r="CP378" s="186"/>
      <c r="CQ378" s="186"/>
      <c r="CR378" s="186"/>
      <c r="CS378" s="186"/>
      <c r="CT378" s="186"/>
      <c r="CU378" s="186"/>
      <c r="CV378" s="186"/>
      <c r="CW378" s="186"/>
      <c r="CX378" s="186"/>
      <c r="CY378" s="186"/>
      <c r="CZ378" s="186"/>
      <c r="DA378" s="186"/>
      <c r="DB378" s="186"/>
      <c r="DC378" s="186"/>
      <c r="DD378" s="186"/>
      <c r="DE378" s="186"/>
      <c r="DF378" s="186"/>
      <c r="DG378" s="186"/>
      <c r="DH378" s="186"/>
      <c r="DI378" s="186"/>
      <c r="DJ378" s="186"/>
      <c r="DK378" s="186"/>
      <c r="DL378" s="186"/>
      <c r="DM378" s="186"/>
      <c r="DN378" s="186"/>
      <c r="DO378" s="186"/>
      <c r="DP378" s="186"/>
      <c r="DQ378" s="186"/>
      <c r="DR378" s="186"/>
      <c r="DS378" s="186"/>
      <c r="DT378" s="186"/>
      <c r="DU378" s="186"/>
      <c r="DV378" s="186"/>
      <c r="DW378" s="186"/>
      <c r="DX378" s="186"/>
      <c r="DY378" s="186"/>
      <c r="DZ378" s="186"/>
      <c r="EA378" s="186"/>
      <c r="EB378" s="186"/>
      <c r="EC378" s="186"/>
      <c r="ED378" s="186"/>
      <c r="EE378" s="186"/>
      <c r="EF378" s="186"/>
      <c r="EG378" s="186"/>
      <c r="EH378" s="186"/>
      <c r="EI378" s="186"/>
      <c r="EJ378" s="186"/>
      <c r="EK378" s="186"/>
      <c r="EL378" s="186"/>
      <c r="EM378" s="186"/>
      <c r="EN378" s="186"/>
      <c r="EO378" s="186"/>
      <c r="EP378" s="186"/>
      <c r="EQ378" s="186"/>
      <c r="ER378" s="186"/>
      <c r="ES378" s="186"/>
      <c r="ET378" s="186"/>
      <c r="EU378" s="186"/>
      <c r="EV378" s="186"/>
      <c r="EW378" s="186"/>
      <c r="EX378" s="186"/>
      <c r="EY378" s="186"/>
      <c r="EZ378" s="186"/>
      <c r="FA378" s="186"/>
      <c r="FB378" s="186"/>
      <c r="FC378" s="186"/>
      <c r="FD378" s="186"/>
      <c r="FE378" s="186"/>
      <c r="FF378" s="186"/>
      <c r="FG378" s="186"/>
      <c r="FH378" s="186"/>
      <c r="FI378" s="186"/>
      <c r="FJ378" s="186"/>
      <c r="FK378" s="186"/>
      <c r="FL378" s="186"/>
      <c r="FM378" s="186"/>
      <c r="FN378" s="186"/>
      <c r="FO378" s="186"/>
      <c r="FP378" s="186"/>
      <c r="FQ378" s="186"/>
      <c r="FR378" s="186"/>
      <c r="FS378" s="186"/>
      <c r="FT378" s="186"/>
      <c r="FU378" s="186"/>
      <c r="FV378" s="186"/>
      <c r="FW378" s="186"/>
      <c r="FX378" s="186"/>
      <c r="FY378" s="186"/>
      <c r="FZ378" s="186"/>
      <c r="GA378" s="186"/>
      <c r="GB378" s="186"/>
      <c r="GC378" s="186"/>
      <c r="GD378" s="186"/>
      <c r="GE378" s="186"/>
      <c r="GF378" s="186"/>
      <c r="GG378" s="186"/>
      <c r="GH378" s="186"/>
      <c r="GI378" s="186"/>
      <c r="GJ378" s="186"/>
      <c r="GK378" s="186"/>
      <c r="GL378" s="186"/>
      <c r="GM378" s="186"/>
      <c r="GN378" s="186"/>
      <c r="GO378" s="186"/>
      <c r="GP378" s="186"/>
      <c r="GQ378" s="186"/>
      <c r="GR378" s="186"/>
      <c r="GS378" s="186"/>
      <c r="GT378" s="186"/>
      <c r="GU378" s="186"/>
      <c r="GV378" s="186"/>
      <c r="GW378" s="186"/>
      <c r="GX378" s="186"/>
      <c r="GY378" s="186"/>
      <c r="GZ378" s="186"/>
      <c r="HA378" s="186"/>
      <c r="HB378" s="186"/>
      <c r="HC378" s="186"/>
      <c r="HD378" s="186"/>
      <c r="HE378" s="186"/>
      <c r="HF378" s="186"/>
      <c r="HG378" s="186"/>
      <c r="HH378" s="186"/>
      <c r="HI378" s="186"/>
      <c r="HJ378" s="186"/>
      <c r="HK378" s="186"/>
      <c r="HL378" s="186"/>
      <c r="HM378" s="186"/>
      <c r="HN378" s="186"/>
      <c r="HO378" s="186"/>
      <c r="HP378" s="186"/>
      <c r="HQ378" s="186"/>
      <c r="HR378" s="186"/>
      <c r="HS378" s="186"/>
      <c r="HT378" s="186"/>
      <c r="HU378" s="186"/>
      <c r="HV378" s="186"/>
      <c r="HW378" s="186"/>
      <c r="HX378" s="186"/>
      <c r="HY378" s="186"/>
      <c r="HZ378" s="186"/>
      <c r="IA378" s="186"/>
      <c r="IB378" s="186"/>
      <c r="IC378" s="186"/>
      <c r="ID378" s="186"/>
      <c r="IE378" s="186"/>
      <c r="IF378" s="186"/>
      <c r="IG378" s="186"/>
      <c r="IH378" s="186"/>
      <c r="II378" s="186"/>
      <c r="IJ378" s="186"/>
      <c r="IK378" s="186"/>
      <c r="IL378" s="186"/>
      <c r="IM378" s="186"/>
      <c r="IN378" s="186"/>
      <c r="IO378" s="186"/>
      <c r="IP378" s="186"/>
      <c r="IQ378" s="186"/>
      <c r="IR378" s="186"/>
      <c r="IS378" s="186"/>
      <c r="IT378" s="186"/>
      <c r="IU378" s="186"/>
      <c r="IV378" s="186"/>
    </row>
    <row r="379" spans="1:256" hidden="1">
      <c r="A379" s="868"/>
      <c r="B379" s="844"/>
      <c r="C379" s="182" t="s">
        <v>2</v>
      </c>
      <c r="D379" s="183">
        <f>D377+D378</f>
        <v>3500000</v>
      </c>
      <c r="E379" s="184">
        <f t="shared" ref="E379:P379" si="167">E377+E378</f>
        <v>3500000</v>
      </c>
      <c r="F379" s="184">
        <f t="shared" si="167"/>
        <v>0</v>
      </c>
      <c r="G379" s="184">
        <f t="shared" si="167"/>
        <v>0</v>
      </c>
      <c r="H379" s="184">
        <f t="shared" si="167"/>
        <v>0</v>
      </c>
      <c r="I379" s="184">
        <f t="shared" si="167"/>
        <v>3500000</v>
      </c>
      <c r="J379" s="184">
        <f t="shared" si="167"/>
        <v>0</v>
      </c>
      <c r="K379" s="184">
        <f t="shared" si="167"/>
        <v>0</v>
      </c>
      <c r="L379" s="184">
        <f t="shared" si="167"/>
        <v>0</v>
      </c>
      <c r="M379" s="184">
        <f t="shared" si="167"/>
        <v>0</v>
      </c>
      <c r="N379" s="184">
        <f t="shared" si="167"/>
        <v>0</v>
      </c>
      <c r="O379" s="184">
        <f t="shared" si="167"/>
        <v>0</v>
      </c>
      <c r="P379" s="184">
        <f t="shared" si="167"/>
        <v>0</v>
      </c>
      <c r="Q379" s="185"/>
      <c r="R379" s="185"/>
      <c r="S379" s="185"/>
      <c r="T379" s="185"/>
      <c r="U379" s="185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  <c r="BA379" s="186"/>
      <c r="BB379" s="186"/>
      <c r="BC379" s="186"/>
      <c r="BD379" s="186"/>
      <c r="BE379" s="186"/>
      <c r="BF379" s="186"/>
      <c r="BG379" s="186"/>
      <c r="BH379" s="186"/>
      <c r="BI379" s="186"/>
      <c r="BJ379" s="186"/>
      <c r="BK379" s="186"/>
      <c r="BL379" s="186"/>
      <c r="BM379" s="186"/>
      <c r="BN379" s="186"/>
      <c r="BO379" s="186"/>
      <c r="BP379" s="186"/>
      <c r="BQ379" s="186"/>
      <c r="BR379" s="186"/>
      <c r="BS379" s="186"/>
      <c r="BT379" s="186"/>
      <c r="BU379" s="186"/>
      <c r="BV379" s="186"/>
      <c r="BW379" s="186"/>
      <c r="BX379" s="186"/>
      <c r="BY379" s="186"/>
      <c r="BZ379" s="186"/>
      <c r="CA379" s="186"/>
      <c r="CB379" s="186"/>
      <c r="CC379" s="186"/>
      <c r="CD379" s="186"/>
      <c r="CE379" s="186"/>
      <c r="CF379" s="186"/>
      <c r="CG379" s="186"/>
      <c r="CH379" s="186"/>
      <c r="CI379" s="186"/>
      <c r="CJ379" s="186"/>
      <c r="CK379" s="186"/>
      <c r="CL379" s="186"/>
      <c r="CM379" s="186"/>
      <c r="CN379" s="186"/>
      <c r="CO379" s="186"/>
      <c r="CP379" s="186"/>
      <c r="CQ379" s="186"/>
      <c r="CR379" s="186"/>
      <c r="CS379" s="186"/>
      <c r="CT379" s="186"/>
      <c r="CU379" s="186"/>
      <c r="CV379" s="186"/>
      <c r="CW379" s="186"/>
      <c r="CX379" s="186"/>
      <c r="CY379" s="186"/>
      <c r="CZ379" s="186"/>
      <c r="DA379" s="186"/>
      <c r="DB379" s="186"/>
      <c r="DC379" s="186"/>
      <c r="DD379" s="186"/>
      <c r="DE379" s="186"/>
      <c r="DF379" s="186"/>
      <c r="DG379" s="186"/>
      <c r="DH379" s="186"/>
      <c r="DI379" s="186"/>
      <c r="DJ379" s="186"/>
      <c r="DK379" s="186"/>
      <c r="DL379" s="186"/>
      <c r="DM379" s="186"/>
      <c r="DN379" s="186"/>
      <c r="DO379" s="186"/>
      <c r="DP379" s="186"/>
      <c r="DQ379" s="186"/>
      <c r="DR379" s="186"/>
      <c r="DS379" s="186"/>
      <c r="DT379" s="186"/>
      <c r="DU379" s="186"/>
      <c r="DV379" s="186"/>
      <c r="DW379" s="186"/>
      <c r="DX379" s="186"/>
      <c r="DY379" s="186"/>
      <c r="DZ379" s="186"/>
      <c r="EA379" s="186"/>
      <c r="EB379" s="186"/>
      <c r="EC379" s="186"/>
      <c r="ED379" s="186"/>
      <c r="EE379" s="186"/>
      <c r="EF379" s="186"/>
      <c r="EG379" s="186"/>
      <c r="EH379" s="186"/>
      <c r="EI379" s="186"/>
      <c r="EJ379" s="186"/>
      <c r="EK379" s="186"/>
      <c r="EL379" s="186"/>
      <c r="EM379" s="186"/>
      <c r="EN379" s="186"/>
      <c r="EO379" s="186"/>
      <c r="EP379" s="186"/>
      <c r="EQ379" s="186"/>
      <c r="ER379" s="186"/>
      <c r="ES379" s="186"/>
      <c r="ET379" s="186"/>
      <c r="EU379" s="186"/>
      <c r="EV379" s="186"/>
      <c r="EW379" s="186"/>
      <c r="EX379" s="186"/>
      <c r="EY379" s="186"/>
      <c r="EZ379" s="186"/>
      <c r="FA379" s="186"/>
      <c r="FB379" s="186"/>
      <c r="FC379" s="186"/>
      <c r="FD379" s="186"/>
      <c r="FE379" s="186"/>
      <c r="FF379" s="186"/>
      <c r="FG379" s="186"/>
      <c r="FH379" s="186"/>
      <c r="FI379" s="186"/>
      <c r="FJ379" s="186"/>
      <c r="FK379" s="186"/>
      <c r="FL379" s="186"/>
      <c r="FM379" s="186"/>
      <c r="FN379" s="186"/>
      <c r="FO379" s="186"/>
      <c r="FP379" s="186"/>
      <c r="FQ379" s="186"/>
      <c r="FR379" s="186"/>
      <c r="FS379" s="186"/>
      <c r="FT379" s="186"/>
      <c r="FU379" s="186"/>
      <c r="FV379" s="186"/>
      <c r="FW379" s="186"/>
      <c r="FX379" s="186"/>
      <c r="FY379" s="186"/>
      <c r="FZ379" s="186"/>
      <c r="GA379" s="186"/>
      <c r="GB379" s="186"/>
      <c r="GC379" s="186"/>
      <c r="GD379" s="186"/>
      <c r="GE379" s="186"/>
      <c r="GF379" s="186"/>
      <c r="GG379" s="186"/>
      <c r="GH379" s="186"/>
      <c r="GI379" s="186"/>
      <c r="GJ379" s="186"/>
      <c r="GK379" s="186"/>
      <c r="GL379" s="186"/>
      <c r="GM379" s="186"/>
      <c r="GN379" s="186"/>
      <c r="GO379" s="186"/>
      <c r="GP379" s="186"/>
      <c r="GQ379" s="186"/>
      <c r="GR379" s="186"/>
      <c r="GS379" s="186"/>
      <c r="GT379" s="186"/>
      <c r="GU379" s="186"/>
      <c r="GV379" s="186"/>
      <c r="GW379" s="186"/>
      <c r="GX379" s="186"/>
      <c r="GY379" s="186"/>
      <c r="GZ379" s="186"/>
      <c r="HA379" s="186"/>
      <c r="HB379" s="186"/>
      <c r="HC379" s="186"/>
      <c r="HD379" s="186"/>
      <c r="HE379" s="186"/>
      <c r="HF379" s="186"/>
      <c r="HG379" s="186"/>
      <c r="HH379" s="186"/>
      <c r="HI379" s="186"/>
      <c r="HJ379" s="186"/>
      <c r="HK379" s="186"/>
      <c r="HL379" s="186"/>
      <c r="HM379" s="186"/>
      <c r="HN379" s="186"/>
      <c r="HO379" s="186"/>
      <c r="HP379" s="186"/>
      <c r="HQ379" s="186"/>
      <c r="HR379" s="186"/>
      <c r="HS379" s="186"/>
      <c r="HT379" s="186"/>
      <c r="HU379" s="186"/>
      <c r="HV379" s="186"/>
      <c r="HW379" s="186"/>
      <c r="HX379" s="186"/>
      <c r="HY379" s="186"/>
      <c r="HZ379" s="186"/>
      <c r="IA379" s="186"/>
      <c r="IB379" s="186"/>
      <c r="IC379" s="186"/>
      <c r="ID379" s="186"/>
      <c r="IE379" s="186"/>
      <c r="IF379" s="186"/>
      <c r="IG379" s="186"/>
      <c r="IH379" s="186"/>
      <c r="II379" s="186"/>
      <c r="IJ379" s="186"/>
      <c r="IK379" s="186"/>
      <c r="IL379" s="186"/>
      <c r="IM379" s="186"/>
      <c r="IN379" s="186"/>
      <c r="IO379" s="186"/>
      <c r="IP379" s="186"/>
      <c r="IQ379" s="186"/>
      <c r="IR379" s="186"/>
      <c r="IS379" s="186"/>
      <c r="IT379" s="186"/>
      <c r="IU379" s="186"/>
      <c r="IV379" s="186"/>
    </row>
    <row r="380" spans="1:256" hidden="1">
      <c r="A380" s="866">
        <v>92113</v>
      </c>
      <c r="B380" s="842" t="s">
        <v>280</v>
      </c>
      <c r="C380" s="182" t="s">
        <v>0</v>
      </c>
      <c r="D380" s="183">
        <f t="shared" si="160"/>
        <v>1433000</v>
      </c>
      <c r="E380" s="184">
        <f t="shared" si="161"/>
        <v>1433000</v>
      </c>
      <c r="F380" s="184">
        <f t="shared" si="162"/>
        <v>0</v>
      </c>
      <c r="G380" s="184">
        <v>0</v>
      </c>
      <c r="H380" s="184">
        <v>0</v>
      </c>
      <c r="I380" s="184">
        <v>1433000</v>
      </c>
      <c r="J380" s="184">
        <v>0</v>
      </c>
      <c r="K380" s="184">
        <v>0</v>
      </c>
      <c r="L380" s="184">
        <v>0</v>
      </c>
      <c r="M380" s="184">
        <f t="shared" si="163"/>
        <v>0</v>
      </c>
      <c r="N380" s="184">
        <v>0</v>
      </c>
      <c r="O380" s="184">
        <v>0</v>
      </c>
      <c r="P380" s="184">
        <v>0</v>
      </c>
      <c r="Q380" s="185"/>
      <c r="R380" s="185"/>
      <c r="S380" s="185"/>
      <c r="T380" s="185"/>
      <c r="U380" s="185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  <c r="BA380" s="186"/>
      <c r="BB380" s="186"/>
      <c r="BC380" s="186"/>
      <c r="BD380" s="186"/>
      <c r="BE380" s="186"/>
      <c r="BF380" s="186"/>
      <c r="BG380" s="186"/>
      <c r="BH380" s="186"/>
      <c r="BI380" s="186"/>
      <c r="BJ380" s="186"/>
      <c r="BK380" s="186"/>
      <c r="BL380" s="186"/>
      <c r="BM380" s="186"/>
      <c r="BN380" s="186"/>
      <c r="BO380" s="186"/>
      <c r="BP380" s="186"/>
      <c r="BQ380" s="186"/>
      <c r="BR380" s="186"/>
      <c r="BS380" s="186"/>
      <c r="BT380" s="186"/>
      <c r="BU380" s="186"/>
      <c r="BV380" s="186"/>
      <c r="BW380" s="186"/>
      <c r="BX380" s="186"/>
      <c r="BY380" s="186"/>
      <c r="BZ380" s="186"/>
      <c r="CA380" s="186"/>
      <c r="CB380" s="186"/>
      <c r="CC380" s="186"/>
      <c r="CD380" s="186"/>
      <c r="CE380" s="186"/>
      <c r="CF380" s="186"/>
      <c r="CG380" s="186"/>
      <c r="CH380" s="186"/>
      <c r="CI380" s="186"/>
      <c r="CJ380" s="186"/>
      <c r="CK380" s="186"/>
      <c r="CL380" s="186"/>
      <c r="CM380" s="186"/>
      <c r="CN380" s="186"/>
      <c r="CO380" s="186"/>
      <c r="CP380" s="186"/>
      <c r="CQ380" s="186"/>
      <c r="CR380" s="186"/>
      <c r="CS380" s="186"/>
      <c r="CT380" s="186"/>
      <c r="CU380" s="186"/>
      <c r="CV380" s="186"/>
      <c r="CW380" s="186"/>
      <c r="CX380" s="186"/>
      <c r="CY380" s="186"/>
      <c r="CZ380" s="186"/>
      <c r="DA380" s="186"/>
      <c r="DB380" s="186"/>
      <c r="DC380" s="186"/>
      <c r="DD380" s="186"/>
      <c r="DE380" s="186"/>
      <c r="DF380" s="186"/>
      <c r="DG380" s="186"/>
      <c r="DH380" s="186"/>
      <c r="DI380" s="186"/>
      <c r="DJ380" s="186"/>
      <c r="DK380" s="186"/>
      <c r="DL380" s="186"/>
      <c r="DM380" s="186"/>
      <c r="DN380" s="186"/>
      <c r="DO380" s="186"/>
      <c r="DP380" s="186"/>
      <c r="DQ380" s="186"/>
      <c r="DR380" s="186"/>
      <c r="DS380" s="186"/>
      <c r="DT380" s="186"/>
      <c r="DU380" s="186"/>
      <c r="DV380" s="186"/>
      <c r="DW380" s="186"/>
      <c r="DX380" s="186"/>
      <c r="DY380" s="186"/>
      <c r="DZ380" s="186"/>
      <c r="EA380" s="186"/>
      <c r="EB380" s="186"/>
      <c r="EC380" s="186"/>
      <c r="ED380" s="186"/>
      <c r="EE380" s="186"/>
      <c r="EF380" s="186"/>
      <c r="EG380" s="186"/>
      <c r="EH380" s="186"/>
      <c r="EI380" s="186"/>
      <c r="EJ380" s="186"/>
      <c r="EK380" s="186"/>
      <c r="EL380" s="186"/>
      <c r="EM380" s="186"/>
      <c r="EN380" s="186"/>
      <c r="EO380" s="186"/>
      <c r="EP380" s="186"/>
      <c r="EQ380" s="186"/>
      <c r="ER380" s="186"/>
      <c r="ES380" s="186"/>
      <c r="ET380" s="186"/>
      <c r="EU380" s="186"/>
      <c r="EV380" s="186"/>
      <c r="EW380" s="186"/>
      <c r="EX380" s="186"/>
      <c r="EY380" s="186"/>
      <c r="EZ380" s="186"/>
      <c r="FA380" s="186"/>
      <c r="FB380" s="186"/>
      <c r="FC380" s="186"/>
      <c r="FD380" s="186"/>
      <c r="FE380" s="186"/>
      <c r="FF380" s="186"/>
      <c r="FG380" s="186"/>
      <c r="FH380" s="186"/>
      <c r="FI380" s="186"/>
      <c r="FJ380" s="186"/>
      <c r="FK380" s="186"/>
      <c r="FL380" s="186"/>
      <c r="FM380" s="186"/>
      <c r="FN380" s="186"/>
      <c r="FO380" s="186"/>
      <c r="FP380" s="186"/>
      <c r="FQ380" s="186"/>
      <c r="FR380" s="186"/>
      <c r="FS380" s="186"/>
      <c r="FT380" s="186"/>
      <c r="FU380" s="186"/>
      <c r="FV380" s="186"/>
      <c r="FW380" s="186"/>
      <c r="FX380" s="186"/>
      <c r="FY380" s="186"/>
      <c r="FZ380" s="186"/>
      <c r="GA380" s="186"/>
      <c r="GB380" s="186"/>
      <c r="GC380" s="186"/>
      <c r="GD380" s="186"/>
      <c r="GE380" s="186"/>
      <c r="GF380" s="186"/>
      <c r="GG380" s="186"/>
      <c r="GH380" s="186"/>
      <c r="GI380" s="186"/>
      <c r="GJ380" s="186"/>
      <c r="GK380" s="186"/>
      <c r="GL380" s="186"/>
      <c r="GM380" s="186"/>
      <c r="GN380" s="186"/>
      <c r="GO380" s="186"/>
      <c r="GP380" s="186"/>
      <c r="GQ380" s="186"/>
      <c r="GR380" s="186"/>
      <c r="GS380" s="186"/>
      <c r="GT380" s="186"/>
      <c r="GU380" s="186"/>
      <c r="GV380" s="186"/>
      <c r="GW380" s="186"/>
      <c r="GX380" s="186"/>
      <c r="GY380" s="186"/>
      <c r="GZ380" s="186"/>
      <c r="HA380" s="186"/>
      <c r="HB380" s="186"/>
      <c r="HC380" s="186"/>
      <c r="HD380" s="186"/>
      <c r="HE380" s="186"/>
      <c r="HF380" s="186"/>
      <c r="HG380" s="186"/>
      <c r="HH380" s="186"/>
      <c r="HI380" s="186"/>
      <c r="HJ380" s="186"/>
      <c r="HK380" s="186"/>
      <c r="HL380" s="186"/>
      <c r="HM380" s="186"/>
      <c r="HN380" s="186"/>
      <c r="HO380" s="186"/>
      <c r="HP380" s="186"/>
      <c r="HQ380" s="186"/>
      <c r="HR380" s="186"/>
      <c r="HS380" s="186"/>
      <c r="HT380" s="186"/>
      <c r="HU380" s="186"/>
      <c r="HV380" s="186"/>
      <c r="HW380" s="186"/>
      <c r="HX380" s="186"/>
      <c r="HY380" s="186"/>
      <c r="HZ380" s="186"/>
      <c r="IA380" s="186"/>
      <c r="IB380" s="186"/>
      <c r="IC380" s="186"/>
      <c r="ID380" s="186"/>
      <c r="IE380" s="186"/>
      <c r="IF380" s="186"/>
      <c r="IG380" s="186"/>
      <c r="IH380" s="186"/>
      <c r="II380" s="186"/>
      <c r="IJ380" s="186"/>
      <c r="IK380" s="186"/>
      <c r="IL380" s="186"/>
      <c r="IM380" s="186"/>
      <c r="IN380" s="186"/>
      <c r="IO380" s="186"/>
      <c r="IP380" s="186"/>
      <c r="IQ380" s="186"/>
      <c r="IR380" s="186"/>
      <c r="IS380" s="186"/>
      <c r="IT380" s="186"/>
      <c r="IU380" s="186"/>
      <c r="IV380" s="186"/>
    </row>
    <row r="381" spans="1:256" hidden="1">
      <c r="A381" s="867"/>
      <c r="B381" s="843"/>
      <c r="C381" s="182" t="s">
        <v>1</v>
      </c>
      <c r="D381" s="183">
        <f t="shared" si="160"/>
        <v>0</v>
      </c>
      <c r="E381" s="184">
        <f t="shared" si="161"/>
        <v>0</v>
      </c>
      <c r="F381" s="184">
        <f t="shared" si="162"/>
        <v>0</v>
      </c>
      <c r="G381" s="184"/>
      <c r="H381" s="184"/>
      <c r="I381" s="184"/>
      <c r="J381" s="184"/>
      <c r="K381" s="184"/>
      <c r="L381" s="184"/>
      <c r="M381" s="184">
        <f t="shared" si="163"/>
        <v>0</v>
      </c>
      <c r="N381" s="184"/>
      <c r="O381" s="184"/>
      <c r="P381" s="184"/>
      <c r="Q381" s="185"/>
      <c r="R381" s="185"/>
      <c r="S381" s="185"/>
      <c r="T381" s="185"/>
      <c r="U381" s="185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  <c r="BU381" s="186"/>
      <c r="BV381" s="186"/>
      <c r="BW381" s="186"/>
      <c r="BX381" s="186"/>
      <c r="BY381" s="186"/>
      <c r="BZ381" s="186"/>
      <c r="CA381" s="186"/>
      <c r="CB381" s="186"/>
      <c r="CC381" s="186"/>
      <c r="CD381" s="186"/>
      <c r="CE381" s="186"/>
      <c r="CF381" s="186"/>
      <c r="CG381" s="186"/>
      <c r="CH381" s="186"/>
      <c r="CI381" s="186"/>
      <c r="CJ381" s="186"/>
      <c r="CK381" s="186"/>
      <c r="CL381" s="186"/>
      <c r="CM381" s="186"/>
      <c r="CN381" s="186"/>
      <c r="CO381" s="186"/>
      <c r="CP381" s="186"/>
      <c r="CQ381" s="186"/>
      <c r="CR381" s="186"/>
      <c r="CS381" s="186"/>
      <c r="CT381" s="186"/>
      <c r="CU381" s="186"/>
      <c r="CV381" s="186"/>
      <c r="CW381" s="186"/>
      <c r="CX381" s="186"/>
      <c r="CY381" s="186"/>
      <c r="CZ381" s="186"/>
      <c r="DA381" s="186"/>
      <c r="DB381" s="186"/>
      <c r="DC381" s="186"/>
      <c r="DD381" s="186"/>
      <c r="DE381" s="186"/>
      <c r="DF381" s="186"/>
      <c r="DG381" s="186"/>
      <c r="DH381" s="186"/>
      <c r="DI381" s="186"/>
      <c r="DJ381" s="186"/>
      <c r="DK381" s="186"/>
      <c r="DL381" s="186"/>
      <c r="DM381" s="186"/>
      <c r="DN381" s="186"/>
      <c r="DO381" s="186"/>
      <c r="DP381" s="186"/>
      <c r="DQ381" s="186"/>
      <c r="DR381" s="186"/>
      <c r="DS381" s="186"/>
      <c r="DT381" s="186"/>
      <c r="DU381" s="186"/>
      <c r="DV381" s="186"/>
      <c r="DW381" s="186"/>
      <c r="DX381" s="186"/>
      <c r="DY381" s="186"/>
      <c r="DZ381" s="186"/>
      <c r="EA381" s="186"/>
      <c r="EB381" s="186"/>
      <c r="EC381" s="186"/>
      <c r="ED381" s="186"/>
      <c r="EE381" s="186"/>
      <c r="EF381" s="186"/>
      <c r="EG381" s="186"/>
      <c r="EH381" s="186"/>
      <c r="EI381" s="186"/>
      <c r="EJ381" s="186"/>
      <c r="EK381" s="186"/>
      <c r="EL381" s="186"/>
      <c r="EM381" s="186"/>
      <c r="EN381" s="186"/>
      <c r="EO381" s="186"/>
      <c r="EP381" s="186"/>
      <c r="EQ381" s="186"/>
      <c r="ER381" s="186"/>
      <c r="ES381" s="186"/>
      <c r="ET381" s="186"/>
      <c r="EU381" s="186"/>
      <c r="EV381" s="186"/>
      <c r="EW381" s="186"/>
      <c r="EX381" s="186"/>
      <c r="EY381" s="186"/>
      <c r="EZ381" s="186"/>
      <c r="FA381" s="186"/>
      <c r="FB381" s="186"/>
      <c r="FC381" s="186"/>
      <c r="FD381" s="186"/>
      <c r="FE381" s="186"/>
      <c r="FF381" s="186"/>
      <c r="FG381" s="186"/>
      <c r="FH381" s="186"/>
      <c r="FI381" s="186"/>
      <c r="FJ381" s="186"/>
      <c r="FK381" s="186"/>
      <c r="FL381" s="186"/>
      <c r="FM381" s="186"/>
      <c r="FN381" s="186"/>
      <c r="FO381" s="186"/>
      <c r="FP381" s="186"/>
      <c r="FQ381" s="186"/>
      <c r="FR381" s="186"/>
      <c r="FS381" s="186"/>
      <c r="FT381" s="186"/>
      <c r="FU381" s="186"/>
      <c r="FV381" s="186"/>
      <c r="FW381" s="186"/>
      <c r="FX381" s="186"/>
      <c r="FY381" s="186"/>
      <c r="FZ381" s="186"/>
      <c r="GA381" s="186"/>
      <c r="GB381" s="186"/>
      <c r="GC381" s="186"/>
      <c r="GD381" s="186"/>
      <c r="GE381" s="186"/>
      <c r="GF381" s="186"/>
      <c r="GG381" s="186"/>
      <c r="GH381" s="186"/>
      <c r="GI381" s="186"/>
      <c r="GJ381" s="186"/>
      <c r="GK381" s="186"/>
      <c r="GL381" s="186"/>
      <c r="GM381" s="186"/>
      <c r="GN381" s="186"/>
      <c r="GO381" s="186"/>
      <c r="GP381" s="186"/>
      <c r="GQ381" s="186"/>
      <c r="GR381" s="186"/>
      <c r="GS381" s="186"/>
      <c r="GT381" s="186"/>
      <c r="GU381" s="186"/>
      <c r="GV381" s="186"/>
      <c r="GW381" s="186"/>
      <c r="GX381" s="186"/>
      <c r="GY381" s="186"/>
      <c r="GZ381" s="186"/>
      <c r="HA381" s="186"/>
      <c r="HB381" s="186"/>
      <c r="HC381" s="186"/>
      <c r="HD381" s="186"/>
      <c r="HE381" s="186"/>
      <c r="HF381" s="186"/>
      <c r="HG381" s="186"/>
      <c r="HH381" s="186"/>
      <c r="HI381" s="186"/>
      <c r="HJ381" s="186"/>
      <c r="HK381" s="186"/>
      <c r="HL381" s="186"/>
      <c r="HM381" s="186"/>
      <c r="HN381" s="186"/>
      <c r="HO381" s="186"/>
      <c r="HP381" s="186"/>
      <c r="HQ381" s="186"/>
      <c r="HR381" s="186"/>
      <c r="HS381" s="186"/>
      <c r="HT381" s="186"/>
      <c r="HU381" s="186"/>
      <c r="HV381" s="186"/>
      <c r="HW381" s="186"/>
      <c r="HX381" s="186"/>
      <c r="HY381" s="186"/>
      <c r="HZ381" s="186"/>
      <c r="IA381" s="186"/>
      <c r="IB381" s="186"/>
      <c r="IC381" s="186"/>
      <c r="ID381" s="186"/>
      <c r="IE381" s="186"/>
      <c r="IF381" s="186"/>
      <c r="IG381" s="186"/>
      <c r="IH381" s="186"/>
      <c r="II381" s="186"/>
      <c r="IJ381" s="186"/>
      <c r="IK381" s="186"/>
      <c r="IL381" s="186"/>
      <c r="IM381" s="186"/>
      <c r="IN381" s="186"/>
      <c r="IO381" s="186"/>
      <c r="IP381" s="186"/>
      <c r="IQ381" s="186"/>
      <c r="IR381" s="186"/>
      <c r="IS381" s="186"/>
      <c r="IT381" s="186"/>
      <c r="IU381" s="186"/>
      <c r="IV381" s="186"/>
    </row>
    <row r="382" spans="1:256" hidden="1">
      <c r="A382" s="868"/>
      <c r="B382" s="844"/>
      <c r="C382" s="182" t="s">
        <v>2</v>
      </c>
      <c r="D382" s="183">
        <f>D380+D381</f>
        <v>1433000</v>
      </c>
      <c r="E382" s="184">
        <f t="shared" ref="E382:P382" si="168">E380+E381</f>
        <v>1433000</v>
      </c>
      <c r="F382" s="184">
        <f t="shared" si="168"/>
        <v>0</v>
      </c>
      <c r="G382" s="184">
        <f t="shared" si="168"/>
        <v>0</v>
      </c>
      <c r="H382" s="184">
        <f t="shared" si="168"/>
        <v>0</v>
      </c>
      <c r="I382" s="184">
        <f t="shared" si="168"/>
        <v>1433000</v>
      </c>
      <c r="J382" s="184">
        <f t="shared" si="168"/>
        <v>0</v>
      </c>
      <c r="K382" s="184">
        <f t="shared" si="168"/>
        <v>0</v>
      </c>
      <c r="L382" s="184">
        <f t="shared" si="168"/>
        <v>0</v>
      </c>
      <c r="M382" s="184">
        <f t="shared" si="168"/>
        <v>0</v>
      </c>
      <c r="N382" s="184">
        <f t="shared" si="168"/>
        <v>0</v>
      </c>
      <c r="O382" s="184">
        <f t="shared" si="168"/>
        <v>0</v>
      </c>
      <c r="P382" s="184">
        <f t="shared" si="168"/>
        <v>0</v>
      </c>
      <c r="Q382" s="185"/>
      <c r="R382" s="185"/>
      <c r="S382" s="185"/>
      <c r="T382" s="185"/>
      <c r="U382" s="185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  <c r="BU382" s="186"/>
      <c r="BV382" s="186"/>
      <c r="BW382" s="186"/>
      <c r="BX382" s="186"/>
      <c r="BY382" s="186"/>
      <c r="BZ382" s="186"/>
      <c r="CA382" s="186"/>
      <c r="CB382" s="186"/>
      <c r="CC382" s="186"/>
      <c r="CD382" s="186"/>
      <c r="CE382" s="186"/>
      <c r="CF382" s="186"/>
      <c r="CG382" s="186"/>
      <c r="CH382" s="186"/>
      <c r="CI382" s="186"/>
      <c r="CJ382" s="186"/>
      <c r="CK382" s="186"/>
      <c r="CL382" s="186"/>
      <c r="CM382" s="186"/>
      <c r="CN382" s="186"/>
      <c r="CO382" s="186"/>
      <c r="CP382" s="186"/>
      <c r="CQ382" s="186"/>
      <c r="CR382" s="186"/>
      <c r="CS382" s="186"/>
      <c r="CT382" s="186"/>
      <c r="CU382" s="186"/>
      <c r="CV382" s="186"/>
      <c r="CW382" s="186"/>
      <c r="CX382" s="186"/>
      <c r="CY382" s="186"/>
      <c r="CZ382" s="186"/>
      <c r="DA382" s="186"/>
      <c r="DB382" s="186"/>
      <c r="DC382" s="186"/>
      <c r="DD382" s="186"/>
      <c r="DE382" s="186"/>
      <c r="DF382" s="186"/>
      <c r="DG382" s="186"/>
      <c r="DH382" s="186"/>
      <c r="DI382" s="186"/>
      <c r="DJ382" s="186"/>
      <c r="DK382" s="186"/>
      <c r="DL382" s="186"/>
      <c r="DM382" s="186"/>
      <c r="DN382" s="186"/>
      <c r="DO382" s="186"/>
      <c r="DP382" s="186"/>
      <c r="DQ382" s="186"/>
      <c r="DR382" s="186"/>
      <c r="DS382" s="186"/>
      <c r="DT382" s="186"/>
      <c r="DU382" s="186"/>
      <c r="DV382" s="186"/>
      <c r="DW382" s="186"/>
      <c r="DX382" s="186"/>
      <c r="DY382" s="186"/>
      <c r="DZ382" s="186"/>
      <c r="EA382" s="186"/>
      <c r="EB382" s="186"/>
      <c r="EC382" s="186"/>
      <c r="ED382" s="186"/>
      <c r="EE382" s="186"/>
      <c r="EF382" s="186"/>
      <c r="EG382" s="186"/>
      <c r="EH382" s="186"/>
      <c r="EI382" s="186"/>
      <c r="EJ382" s="186"/>
      <c r="EK382" s="186"/>
      <c r="EL382" s="186"/>
      <c r="EM382" s="186"/>
      <c r="EN382" s="186"/>
      <c r="EO382" s="186"/>
      <c r="EP382" s="186"/>
      <c r="EQ382" s="186"/>
      <c r="ER382" s="186"/>
      <c r="ES382" s="186"/>
      <c r="ET382" s="186"/>
      <c r="EU382" s="186"/>
      <c r="EV382" s="186"/>
      <c r="EW382" s="186"/>
      <c r="EX382" s="186"/>
      <c r="EY382" s="186"/>
      <c r="EZ382" s="186"/>
      <c r="FA382" s="186"/>
      <c r="FB382" s="186"/>
      <c r="FC382" s="186"/>
      <c r="FD382" s="186"/>
      <c r="FE382" s="186"/>
      <c r="FF382" s="186"/>
      <c r="FG382" s="186"/>
      <c r="FH382" s="186"/>
      <c r="FI382" s="186"/>
      <c r="FJ382" s="186"/>
      <c r="FK382" s="186"/>
      <c r="FL382" s="186"/>
      <c r="FM382" s="186"/>
      <c r="FN382" s="186"/>
      <c r="FO382" s="186"/>
      <c r="FP382" s="186"/>
      <c r="FQ382" s="186"/>
      <c r="FR382" s="186"/>
      <c r="FS382" s="186"/>
      <c r="FT382" s="186"/>
      <c r="FU382" s="186"/>
      <c r="FV382" s="186"/>
      <c r="FW382" s="186"/>
      <c r="FX382" s="186"/>
      <c r="FY382" s="186"/>
      <c r="FZ382" s="186"/>
      <c r="GA382" s="186"/>
      <c r="GB382" s="186"/>
      <c r="GC382" s="186"/>
      <c r="GD382" s="186"/>
      <c r="GE382" s="186"/>
      <c r="GF382" s="186"/>
      <c r="GG382" s="186"/>
      <c r="GH382" s="186"/>
      <c r="GI382" s="186"/>
      <c r="GJ382" s="186"/>
      <c r="GK382" s="186"/>
      <c r="GL382" s="186"/>
      <c r="GM382" s="186"/>
      <c r="GN382" s="186"/>
      <c r="GO382" s="186"/>
      <c r="GP382" s="186"/>
      <c r="GQ382" s="186"/>
      <c r="GR382" s="186"/>
      <c r="GS382" s="186"/>
      <c r="GT382" s="186"/>
      <c r="GU382" s="186"/>
      <c r="GV382" s="186"/>
      <c r="GW382" s="186"/>
      <c r="GX382" s="186"/>
      <c r="GY382" s="186"/>
      <c r="GZ382" s="186"/>
      <c r="HA382" s="186"/>
      <c r="HB382" s="186"/>
      <c r="HC382" s="186"/>
      <c r="HD382" s="186"/>
      <c r="HE382" s="186"/>
      <c r="HF382" s="186"/>
      <c r="HG382" s="186"/>
      <c r="HH382" s="186"/>
      <c r="HI382" s="186"/>
      <c r="HJ382" s="186"/>
      <c r="HK382" s="186"/>
      <c r="HL382" s="186"/>
      <c r="HM382" s="186"/>
      <c r="HN382" s="186"/>
      <c r="HO382" s="186"/>
      <c r="HP382" s="186"/>
      <c r="HQ382" s="186"/>
      <c r="HR382" s="186"/>
      <c r="HS382" s="186"/>
      <c r="HT382" s="186"/>
      <c r="HU382" s="186"/>
      <c r="HV382" s="186"/>
      <c r="HW382" s="186"/>
      <c r="HX382" s="186"/>
      <c r="HY382" s="186"/>
      <c r="HZ382" s="186"/>
      <c r="IA382" s="186"/>
      <c r="IB382" s="186"/>
      <c r="IC382" s="186"/>
      <c r="ID382" s="186"/>
      <c r="IE382" s="186"/>
      <c r="IF382" s="186"/>
      <c r="IG382" s="186"/>
      <c r="IH382" s="186"/>
      <c r="II382" s="186"/>
      <c r="IJ382" s="186"/>
      <c r="IK382" s="186"/>
      <c r="IL382" s="186"/>
      <c r="IM382" s="186"/>
      <c r="IN382" s="186"/>
      <c r="IO382" s="186"/>
      <c r="IP382" s="186"/>
      <c r="IQ382" s="186"/>
      <c r="IR382" s="186"/>
      <c r="IS382" s="186"/>
      <c r="IT382" s="186"/>
      <c r="IU382" s="186"/>
      <c r="IV382" s="186"/>
    </row>
    <row r="383" spans="1:256">
      <c r="A383" s="866">
        <v>92116</v>
      </c>
      <c r="B383" s="842" t="s">
        <v>281</v>
      </c>
      <c r="C383" s="182" t="s">
        <v>0</v>
      </c>
      <c r="D383" s="183">
        <f t="shared" si="160"/>
        <v>48590734</v>
      </c>
      <c r="E383" s="184">
        <f t="shared" si="161"/>
        <v>27835295</v>
      </c>
      <c r="F383" s="184">
        <f t="shared" si="162"/>
        <v>0</v>
      </c>
      <c r="G383" s="184">
        <v>0</v>
      </c>
      <c r="H383" s="184">
        <v>0</v>
      </c>
      <c r="I383" s="184">
        <v>27835295</v>
      </c>
      <c r="J383" s="184">
        <v>0</v>
      </c>
      <c r="K383" s="184">
        <v>0</v>
      </c>
      <c r="L383" s="184">
        <v>0</v>
      </c>
      <c r="M383" s="184">
        <f t="shared" si="163"/>
        <v>20755439</v>
      </c>
      <c r="N383" s="184">
        <f>20726328+14111+15000</f>
        <v>20755439</v>
      </c>
      <c r="O383" s="184">
        <v>0</v>
      </c>
      <c r="P383" s="184">
        <v>0</v>
      </c>
      <c r="Q383" s="185"/>
      <c r="R383" s="185"/>
      <c r="S383" s="185"/>
      <c r="T383" s="185"/>
      <c r="U383" s="185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  <c r="BU383" s="186"/>
      <c r="BV383" s="186"/>
      <c r="BW383" s="186"/>
      <c r="BX383" s="186"/>
      <c r="BY383" s="186"/>
      <c r="BZ383" s="186"/>
      <c r="CA383" s="186"/>
      <c r="CB383" s="186"/>
      <c r="CC383" s="186"/>
      <c r="CD383" s="186"/>
      <c r="CE383" s="186"/>
      <c r="CF383" s="186"/>
      <c r="CG383" s="186"/>
      <c r="CH383" s="186"/>
      <c r="CI383" s="186"/>
      <c r="CJ383" s="186"/>
      <c r="CK383" s="186"/>
      <c r="CL383" s="186"/>
      <c r="CM383" s="186"/>
      <c r="CN383" s="186"/>
      <c r="CO383" s="186"/>
      <c r="CP383" s="186"/>
      <c r="CQ383" s="186"/>
      <c r="CR383" s="186"/>
      <c r="CS383" s="186"/>
      <c r="CT383" s="186"/>
      <c r="CU383" s="186"/>
      <c r="CV383" s="186"/>
      <c r="CW383" s="186"/>
      <c r="CX383" s="186"/>
      <c r="CY383" s="186"/>
      <c r="CZ383" s="186"/>
      <c r="DA383" s="186"/>
      <c r="DB383" s="186"/>
      <c r="DC383" s="186"/>
      <c r="DD383" s="186"/>
      <c r="DE383" s="186"/>
      <c r="DF383" s="186"/>
      <c r="DG383" s="186"/>
      <c r="DH383" s="186"/>
      <c r="DI383" s="186"/>
      <c r="DJ383" s="186"/>
      <c r="DK383" s="186"/>
      <c r="DL383" s="186"/>
      <c r="DM383" s="186"/>
      <c r="DN383" s="186"/>
      <c r="DO383" s="186"/>
      <c r="DP383" s="186"/>
      <c r="DQ383" s="186"/>
      <c r="DR383" s="186"/>
      <c r="DS383" s="186"/>
      <c r="DT383" s="186"/>
      <c r="DU383" s="186"/>
      <c r="DV383" s="186"/>
      <c r="DW383" s="186"/>
      <c r="DX383" s="186"/>
      <c r="DY383" s="186"/>
      <c r="DZ383" s="186"/>
      <c r="EA383" s="186"/>
      <c r="EB383" s="186"/>
      <c r="EC383" s="186"/>
      <c r="ED383" s="186"/>
      <c r="EE383" s="186"/>
      <c r="EF383" s="186"/>
      <c r="EG383" s="186"/>
      <c r="EH383" s="186"/>
      <c r="EI383" s="186"/>
      <c r="EJ383" s="186"/>
      <c r="EK383" s="186"/>
      <c r="EL383" s="186"/>
      <c r="EM383" s="186"/>
      <c r="EN383" s="186"/>
      <c r="EO383" s="186"/>
      <c r="EP383" s="186"/>
      <c r="EQ383" s="186"/>
      <c r="ER383" s="186"/>
      <c r="ES383" s="186"/>
      <c r="ET383" s="186"/>
      <c r="EU383" s="186"/>
      <c r="EV383" s="186"/>
      <c r="EW383" s="186"/>
      <c r="EX383" s="186"/>
      <c r="EY383" s="186"/>
      <c r="EZ383" s="186"/>
      <c r="FA383" s="186"/>
      <c r="FB383" s="186"/>
      <c r="FC383" s="186"/>
      <c r="FD383" s="186"/>
      <c r="FE383" s="186"/>
      <c r="FF383" s="186"/>
      <c r="FG383" s="186"/>
      <c r="FH383" s="186"/>
      <c r="FI383" s="186"/>
      <c r="FJ383" s="186"/>
      <c r="FK383" s="186"/>
      <c r="FL383" s="186"/>
      <c r="FM383" s="186"/>
      <c r="FN383" s="186"/>
      <c r="FO383" s="186"/>
      <c r="FP383" s="186"/>
      <c r="FQ383" s="186"/>
      <c r="FR383" s="186"/>
      <c r="FS383" s="186"/>
      <c r="FT383" s="186"/>
      <c r="FU383" s="186"/>
      <c r="FV383" s="186"/>
      <c r="FW383" s="186"/>
      <c r="FX383" s="186"/>
      <c r="FY383" s="186"/>
      <c r="FZ383" s="186"/>
      <c r="GA383" s="186"/>
      <c r="GB383" s="186"/>
      <c r="GC383" s="186"/>
      <c r="GD383" s="186"/>
      <c r="GE383" s="186"/>
      <c r="GF383" s="186"/>
      <c r="GG383" s="186"/>
      <c r="GH383" s="186"/>
      <c r="GI383" s="186"/>
      <c r="GJ383" s="186"/>
      <c r="GK383" s="186"/>
      <c r="GL383" s="186"/>
      <c r="GM383" s="186"/>
      <c r="GN383" s="186"/>
      <c r="GO383" s="186"/>
      <c r="GP383" s="186"/>
      <c r="GQ383" s="186"/>
      <c r="GR383" s="186"/>
      <c r="GS383" s="186"/>
      <c r="GT383" s="186"/>
      <c r="GU383" s="186"/>
      <c r="GV383" s="186"/>
      <c r="GW383" s="186"/>
      <c r="GX383" s="186"/>
      <c r="GY383" s="186"/>
      <c r="GZ383" s="186"/>
      <c r="HA383" s="186"/>
      <c r="HB383" s="186"/>
      <c r="HC383" s="186"/>
      <c r="HD383" s="186"/>
      <c r="HE383" s="186"/>
      <c r="HF383" s="186"/>
      <c r="HG383" s="186"/>
      <c r="HH383" s="186"/>
      <c r="HI383" s="186"/>
      <c r="HJ383" s="186"/>
      <c r="HK383" s="186"/>
      <c r="HL383" s="186"/>
      <c r="HM383" s="186"/>
      <c r="HN383" s="186"/>
      <c r="HO383" s="186"/>
      <c r="HP383" s="186"/>
      <c r="HQ383" s="186"/>
      <c r="HR383" s="186"/>
      <c r="HS383" s="186"/>
      <c r="HT383" s="186"/>
      <c r="HU383" s="186"/>
      <c r="HV383" s="186"/>
      <c r="HW383" s="186"/>
      <c r="HX383" s="186"/>
      <c r="HY383" s="186"/>
      <c r="HZ383" s="186"/>
      <c r="IA383" s="186"/>
      <c r="IB383" s="186"/>
      <c r="IC383" s="186"/>
      <c r="ID383" s="186"/>
      <c r="IE383" s="186"/>
      <c r="IF383" s="186"/>
      <c r="IG383" s="186"/>
      <c r="IH383" s="186"/>
      <c r="II383" s="186"/>
      <c r="IJ383" s="186"/>
      <c r="IK383" s="186"/>
      <c r="IL383" s="186"/>
      <c r="IM383" s="186"/>
      <c r="IN383" s="186"/>
      <c r="IO383" s="186"/>
      <c r="IP383" s="186"/>
      <c r="IQ383" s="186"/>
      <c r="IR383" s="186"/>
      <c r="IS383" s="186"/>
      <c r="IT383" s="186"/>
      <c r="IU383" s="186"/>
      <c r="IV383" s="186"/>
    </row>
    <row r="384" spans="1:256">
      <c r="A384" s="867"/>
      <c r="B384" s="843"/>
      <c r="C384" s="182" t="s">
        <v>1</v>
      </c>
      <c r="D384" s="183">
        <f t="shared" si="160"/>
        <v>62640</v>
      </c>
      <c r="E384" s="184">
        <f t="shared" si="161"/>
        <v>62640</v>
      </c>
      <c r="F384" s="184">
        <f t="shared" si="162"/>
        <v>0</v>
      </c>
      <c r="G384" s="184"/>
      <c r="H384" s="184"/>
      <c r="I384" s="184">
        <v>62640</v>
      </c>
      <c r="J384" s="184"/>
      <c r="K384" s="184"/>
      <c r="L384" s="184"/>
      <c r="M384" s="184">
        <f t="shared" si="163"/>
        <v>0</v>
      </c>
      <c r="N384" s="184"/>
      <c r="O384" s="184"/>
      <c r="P384" s="184"/>
      <c r="Q384" s="185"/>
      <c r="R384" s="185"/>
      <c r="S384" s="185"/>
      <c r="T384" s="185"/>
      <c r="U384" s="185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  <c r="BU384" s="186"/>
      <c r="BV384" s="186"/>
      <c r="BW384" s="186"/>
      <c r="BX384" s="186"/>
      <c r="BY384" s="186"/>
      <c r="BZ384" s="186"/>
      <c r="CA384" s="186"/>
      <c r="CB384" s="186"/>
      <c r="CC384" s="186"/>
      <c r="CD384" s="186"/>
      <c r="CE384" s="186"/>
      <c r="CF384" s="186"/>
      <c r="CG384" s="186"/>
      <c r="CH384" s="186"/>
      <c r="CI384" s="186"/>
      <c r="CJ384" s="186"/>
      <c r="CK384" s="186"/>
      <c r="CL384" s="186"/>
      <c r="CM384" s="186"/>
      <c r="CN384" s="186"/>
      <c r="CO384" s="186"/>
      <c r="CP384" s="186"/>
      <c r="CQ384" s="186"/>
      <c r="CR384" s="186"/>
      <c r="CS384" s="186"/>
      <c r="CT384" s="186"/>
      <c r="CU384" s="186"/>
      <c r="CV384" s="186"/>
      <c r="CW384" s="186"/>
      <c r="CX384" s="186"/>
      <c r="CY384" s="186"/>
      <c r="CZ384" s="186"/>
      <c r="DA384" s="186"/>
      <c r="DB384" s="186"/>
      <c r="DC384" s="186"/>
      <c r="DD384" s="186"/>
      <c r="DE384" s="186"/>
      <c r="DF384" s="186"/>
      <c r="DG384" s="186"/>
      <c r="DH384" s="186"/>
      <c r="DI384" s="186"/>
      <c r="DJ384" s="186"/>
      <c r="DK384" s="186"/>
      <c r="DL384" s="186"/>
      <c r="DM384" s="186"/>
      <c r="DN384" s="186"/>
      <c r="DO384" s="186"/>
      <c r="DP384" s="186"/>
      <c r="DQ384" s="186"/>
      <c r="DR384" s="186"/>
      <c r="DS384" s="186"/>
      <c r="DT384" s="186"/>
      <c r="DU384" s="186"/>
      <c r="DV384" s="186"/>
      <c r="DW384" s="186"/>
      <c r="DX384" s="186"/>
      <c r="DY384" s="186"/>
      <c r="DZ384" s="186"/>
      <c r="EA384" s="186"/>
      <c r="EB384" s="186"/>
      <c r="EC384" s="186"/>
      <c r="ED384" s="186"/>
      <c r="EE384" s="186"/>
      <c r="EF384" s="186"/>
      <c r="EG384" s="186"/>
      <c r="EH384" s="186"/>
      <c r="EI384" s="186"/>
      <c r="EJ384" s="186"/>
      <c r="EK384" s="186"/>
      <c r="EL384" s="186"/>
      <c r="EM384" s="186"/>
      <c r="EN384" s="186"/>
      <c r="EO384" s="186"/>
      <c r="EP384" s="186"/>
      <c r="EQ384" s="186"/>
      <c r="ER384" s="186"/>
      <c r="ES384" s="186"/>
      <c r="ET384" s="186"/>
      <c r="EU384" s="186"/>
      <c r="EV384" s="186"/>
      <c r="EW384" s="186"/>
      <c r="EX384" s="186"/>
      <c r="EY384" s="186"/>
      <c r="EZ384" s="186"/>
      <c r="FA384" s="186"/>
      <c r="FB384" s="186"/>
      <c r="FC384" s="186"/>
      <c r="FD384" s="186"/>
      <c r="FE384" s="186"/>
      <c r="FF384" s="186"/>
      <c r="FG384" s="186"/>
      <c r="FH384" s="186"/>
      <c r="FI384" s="186"/>
      <c r="FJ384" s="186"/>
      <c r="FK384" s="186"/>
      <c r="FL384" s="186"/>
      <c r="FM384" s="186"/>
      <c r="FN384" s="186"/>
      <c r="FO384" s="186"/>
      <c r="FP384" s="186"/>
      <c r="FQ384" s="186"/>
      <c r="FR384" s="186"/>
      <c r="FS384" s="186"/>
      <c r="FT384" s="186"/>
      <c r="FU384" s="186"/>
      <c r="FV384" s="186"/>
      <c r="FW384" s="186"/>
      <c r="FX384" s="186"/>
      <c r="FY384" s="186"/>
      <c r="FZ384" s="186"/>
      <c r="GA384" s="186"/>
      <c r="GB384" s="186"/>
      <c r="GC384" s="186"/>
      <c r="GD384" s="186"/>
      <c r="GE384" s="186"/>
      <c r="GF384" s="186"/>
      <c r="GG384" s="186"/>
      <c r="GH384" s="186"/>
      <c r="GI384" s="186"/>
      <c r="GJ384" s="186"/>
      <c r="GK384" s="186"/>
      <c r="GL384" s="186"/>
      <c r="GM384" s="186"/>
      <c r="GN384" s="186"/>
      <c r="GO384" s="186"/>
      <c r="GP384" s="186"/>
      <c r="GQ384" s="186"/>
      <c r="GR384" s="186"/>
      <c r="GS384" s="186"/>
      <c r="GT384" s="186"/>
      <c r="GU384" s="186"/>
      <c r="GV384" s="186"/>
      <c r="GW384" s="186"/>
      <c r="GX384" s="186"/>
      <c r="GY384" s="186"/>
      <c r="GZ384" s="186"/>
      <c r="HA384" s="186"/>
      <c r="HB384" s="186"/>
      <c r="HC384" s="186"/>
      <c r="HD384" s="186"/>
      <c r="HE384" s="186"/>
      <c r="HF384" s="186"/>
      <c r="HG384" s="186"/>
      <c r="HH384" s="186"/>
      <c r="HI384" s="186"/>
      <c r="HJ384" s="186"/>
      <c r="HK384" s="186"/>
      <c r="HL384" s="186"/>
      <c r="HM384" s="186"/>
      <c r="HN384" s="186"/>
      <c r="HO384" s="186"/>
      <c r="HP384" s="186"/>
      <c r="HQ384" s="186"/>
      <c r="HR384" s="186"/>
      <c r="HS384" s="186"/>
      <c r="HT384" s="186"/>
      <c r="HU384" s="186"/>
      <c r="HV384" s="186"/>
      <c r="HW384" s="186"/>
      <c r="HX384" s="186"/>
      <c r="HY384" s="186"/>
      <c r="HZ384" s="186"/>
      <c r="IA384" s="186"/>
      <c r="IB384" s="186"/>
      <c r="IC384" s="186"/>
      <c r="ID384" s="186"/>
      <c r="IE384" s="186"/>
      <c r="IF384" s="186"/>
      <c r="IG384" s="186"/>
      <c r="IH384" s="186"/>
      <c r="II384" s="186"/>
      <c r="IJ384" s="186"/>
      <c r="IK384" s="186"/>
      <c r="IL384" s="186"/>
      <c r="IM384" s="186"/>
      <c r="IN384" s="186"/>
      <c r="IO384" s="186"/>
      <c r="IP384" s="186"/>
      <c r="IQ384" s="186"/>
      <c r="IR384" s="186"/>
      <c r="IS384" s="186"/>
      <c r="IT384" s="186"/>
      <c r="IU384" s="186"/>
      <c r="IV384" s="186"/>
    </row>
    <row r="385" spans="1:256">
      <c r="A385" s="868"/>
      <c r="B385" s="844"/>
      <c r="C385" s="182" t="s">
        <v>2</v>
      </c>
      <c r="D385" s="183">
        <f>D383+D384</f>
        <v>48653374</v>
      </c>
      <c r="E385" s="184">
        <f t="shared" ref="E385:P385" si="169">E383+E384</f>
        <v>27897935</v>
      </c>
      <c r="F385" s="184">
        <f t="shared" si="169"/>
        <v>0</v>
      </c>
      <c r="G385" s="184">
        <f t="shared" si="169"/>
        <v>0</v>
      </c>
      <c r="H385" s="184">
        <f t="shared" si="169"/>
        <v>0</v>
      </c>
      <c r="I385" s="184">
        <f t="shared" si="169"/>
        <v>27897935</v>
      </c>
      <c r="J385" s="184">
        <f t="shared" si="169"/>
        <v>0</v>
      </c>
      <c r="K385" s="184">
        <f t="shared" si="169"/>
        <v>0</v>
      </c>
      <c r="L385" s="184">
        <f t="shared" si="169"/>
        <v>0</v>
      </c>
      <c r="M385" s="184">
        <f t="shared" si="169"/>
        <v>20755439</v>
      </c>
      <c r="N385" s="184">
        <f t="shared" si="169"/>
        <v>20755439</v>
      </c>
      <c r="O385" s="184">
        <f t="shared" si="169"/>
        <v>0</v>
      </c>
      <c r="P385" s="184">
        <f t="shared" si="169"/>
        <v>0</v>
      </c>
      <c r="Q385" s="185"/>
      <c r="R385" s="185"/>
      <c r="S385" s="185"/>
      <c r="T385" s="185"/>
      <c r="U385" s="185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  <c r="BU385" s="186"/>
      <c r="BV385" s="186"/>
      <c r="BW385" s="186"/>
      <c r="BX385" s="186"/>
      <c r="BY385" s="186"/>
      <c r="BZ385" s="186"/>
      <c r="CA385" s="186"/>
      <c r="CB385" s="186"/>
      <c r="CC385" s="186"/>
      <c r="CD385" s="186"/>
      <c r="CE385" s="186"/>
      <c r="CF385" s="186"/>
      <c r="CG385" s="186"/>
      <c r="CH385" s="186"/>
      <c r="CI385" s="186"/>
      <c r="CJ385" s="186"/>
      <c r="CK385" s="186"/>
      <c r="CL385" s="186"/>
      <c r="CM385" s="186"/>
      <c r="CN385" s="186"/>
      <c r="CO385" s="186"/>
      <c r="CP385" s="186"/>
      <c r="CQ385" s="186"/>
      <c r="CR385" s="186"/>
      <c r="CS385" s="186"/>
      <c r="CT385" s="186"/>
      <c r="CU385" s="186"/>
      <c r="CV385" s="186"/>
      <c r="CW385" s="186"/>
      <c r="CX385" s="186"/>
      <c r="CY385" s="186"/>
      <c r="CZ385" s="186"/>
      <c r="DA385" s="186"/>
      <c r="DB385" s="186"/>
      <c r="DC385" s="186"/>
      <c r="DD385" s="186"/>
      <c r="DE385" s="186"/>
      <c r="DF385" s="186"/>
      <c r="DG385" s="186"/>
      <c r="DH385" s="186"/>
      <c r="DI385" s="186"/>
      <c r="DJ385" s="186"/>
      <c r="DK385" s="186"/>
      <c r="DL385" s="186"/>
      <c r="DM385" s="186"/>
      <c r="DN385" s="186"/>
      <c r="DO385" s="186"/>
      <c r="DP385" s="186"/>
      <c r="DQ385" s="186"/>
      <c r="DR385" s="186"/>
      <c r="DS385" s="186"/>
      <c r="DT385" s="186"/>
      <c r="DU385" s="186"/>
      <c r="DV385" s="186"/>
      <c r="DW385" s="186"/>
      <c r="DX385" s="186"/>
      <c r="DY385" s="186"/>
      <c r="DZ385" s="186"/>
      <c r="EA385" s="186"/>
      <c r="EB385" s="186"/>
      <c r="EC385" s="186"/>
      <c r="ED385" s="186"/>
      <c r="EE385" s="186"/>
      <c r="EF385" s="186"/>
      <c r="EG385" s="186"/>
      <c r="EH385" s="186"/>
      <c r="EI385" s="186"/>
      <c r="EJ385" s="186"/>
      <c r="EK385" s="186"/>
      <c r="EL385" s="186"/>
      <c r="EM385" s="186"/>
      <c r="EN385" s="186"/>
      <c r="EO385" s="186"/>
      <c r="EP385" s="186"/>
      <c r="EQ385" s="186"/>
      <c r="ER385" s="186"/>
      <c r="ES385" s="186"/>
      <c r="ET385" s="186"/>
      <c r="EU385" s="186"/>
      <c r="EV385" s="186"/>
      <c r="EW385" s="186"/>
      <c r="EX385" s="186"/>
      <c r="EY385" s="186"/>
      <c r="EZ385" s="186"/>
      <c r="FA385" s="186"/>
      <c r="FB385" s="186"/>
      <c r="FC385" s="186"/>
      <c r="FD385" s="186"/>
      <c r="FE385" s="186"/>
      <c r="FF385" s="186"/>
      <c r="FG385" s="186"/>
      <c r="FH385" s="186"/>
      <c r="FI385" s="186"/>
      <c r="FJ385" s="186"/>
      <c r="FK385" s="186"/>
      <c r="FL385" s="186"/>
      <c r="FM385" s="186"/>
      <c r="FN385" s="186"/>
      <c r="FO385" s="186"/>
      <c r="FP385" s="186"/>
      <c r="FQ385" s="186"/>
      <c r="FR385" s="186"/>
      <c r="FS385" s="186"/>
      <c r="FT385" s="186"/>
      <c r="FU385" s="186"/>
      <c r="FV385" s="186"/>
      <c r="FW385" s="186"/>
      <c r="FX385" s="186"/>
      <c r="FY385" s="186"/>
      <c r="FZ385" s="186"/>
      <c r="GA385" s="186"/>
      <c r="GB385" s="186"/>
      <c r="GC385" s="186"/>
      <c r="GD385" s="186"/>
      <c r="GE385" s="186"/>
      <c r="GF385" s="186"/>
      <c r="GG385" s="186"/>
      <c r="GH385" s="186"/>
      <c r="GI385" s="186"/>
      <c r="GJ385" s="186"/>
      <c r="GK385" s="186"/>
      <c r="GL385" s="186"/>
      <c r="GM385" s="186"/>
      <c r="GN385" s="186"/>
      <c r="GO385" s="186"/>
      <c r="GP385" s="186"/>
      <c r="GQ385" s="186"/>
      <c r="GR385" s="186"/>
      <c r="GS385" s="186"/>
      <c r="GT385" s="186"/>
      <c r="GU385" s="186"/>
      <c r="GV385" s="186"/>
      <c r="GW385" s="186"/>
      <c r="GX385" s="186"/>
      <c r="GY385" s="186"/>
      <c r="GZ385" s="186"/>
      <c r="HA385" s="186"/>
      <c r="HB385" s="186"/>
      <c r="HC385" s="186"/>
      <c r="HD385" s="186"/>
      <c r="HE385" s="186"/>
      <c r="HF385" s="186"/>
      <c r="HG385" s="186"/>
      <c r="HH385" s="186"/>
      <c r="HI385" s="186"/>
      <c r="HJ385" s="186"/>
      <c r="HK385" s="186"/>
      <c r="HL385" s="186"/>
      <c r="HM385" s="186"/>
      <c r="HN385" s="186"/>
      <c r="HO385" s="186"/>
      <c r="HP385" s="186"/>
      <c r="HQ385" s="186"/>
      <c r="HR385" s="186"/>
      <c r="HS385" s="186"/>
      <c r="HT385" s="186"/>
      <c r="HU385" s="186"/>
      <c r="HV385" s="186"/>
      <c r="HW385" s="186"/>
      <c r="HX385" s="186"/>
      <c r="HY385" s="186"/>
      <c r="HZ385" s="186"/>
      <c r="IA385" s="186"/>
      <c r="IB385" s="186"/>
      <c r="IC385" s="186"/>
      <c r="ID385" s="186"/>
      <c r="IE385" s="186"/>
      <c r="IF385" s="186"/>
      <c r="IG385" s="186"/>
      <c r="IH385" s="186"/>
      <c r="II385" s="186"/>
      <c r="IJ385" s="186"/>
      <c r="IK385" s="186"/>
      <c r="IL385" s="186"/>
      <c r="IM385" s="186"/>
      <c r="IN385" s="186"/>
      <c r="IO385" s="186"/>
      <c r="IP385" s="186"/>
      <c r="IQ385" s="186"/>
      <c r="IR385" s="186"/>
      <c r="IS385" s="186"/>
      <c r="IT385" s="186"/>
      <c r="IU385" s="186"/>
      <c r="IV385" s="186"/>
    </row>
    <row r="386" spans="1:256">
      <c r="A386" s="866">
        <v>92118</v>
      </c>
      <c r="B386" s="842" t="s">
        <v>282</v>
      </c>
      <c r="C386" s="182" t="s">
        <v>0</v>
      </c>
      <c r="D386" s="183">
        <f t="shared" si="160"/>
        <v>20773358</v>
      </c>
      <c r="E386" s="184">
        <f t="shared" si="161"/>
        <v>20436944</v>
      </c>
      <c r="F386" s="184">
        <f t="shared" si="162"/>
        <v>0</v>
      </c>
      <c r="G386" s="184">
        <v>0</v>
      </c>
      <c r="H386" s="184">
        <v>0</v>
      </c>
      <c r="I386" s="184">
        <v>20436944</v>
      </c>
      <c r="J386" s="184">
        <v>0</v>
      </c>
      <c r="K386" s="184">
        <v>0</v>
      </c>
      <c r="L386" s="184">
        <v>0</v>
      </c>
      <c r="M386" s="184">
        <f t="shared" si="163"/>
        <v>336414</v>
      </c>
      <c r="N386" s="184">
        <v>336414</v>
      </c>
      <c r="O386" s="184">
        <v>0</v>
      </c>
      <c r="P386" s="184">
        <v>0</v>
      </c>
      <c r="Q386" s="185"/>
      <c r="R386" s="185"/>
      <c r="S386" s="185"/>
      <c r="T386" s="185"/>
      <c r="U386" s="185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  <c r="BU386" s="186"/>
      <c r="BV386" s="186"/>
      <c r="BW386" s="186"/>
      <c r="BX386" s="186"/>
      <c r="BY386" s="186"/>
      <c r="BZ386" s="186"/>
      <c r="CA386" s="186"/>
      <c r="CB386" s="186"/>
      <c r="CC386" s="186"/>
      <c r="CD386" s="186"/>
      <c r="CE386" s="186"/>
      <c r="CF386" s="186"/>
      <c r="CG386" s="186"/>
      <c r="CH386" s="186"/>
      <c r="CI386" s="186"/>
      <c r="CJ386" s="186"/>
      <c r="CK386" s="186"/>
      <c r="CL386" s="186"/>
      <c r="CM386" s="186"/>
      <c r="CN386" s="186"/>
      <c r="CO386" s="186"/>
      <c r="CP386" s="186"/>
      <c r="CQ386" s="186"/>
      <c r="CR386" s="186"/>
      <c r="CS386" s="186"/>
      <c r="CT386" s="186"/>
      <c r="CU386" s="186"/>
      <c r="CV386" s="186"/>
      <c r="CW386" s="186"/>
      <c r="CX386" s="186"/>
      <c r="CY386" s="186"/>
      <c r="CZ386" s="186"/>
      <c r="DA386" s="186"/>
      <c r="DB386" s="186"/>
      <c r="DC386" s="186"/>
      <c r="DD386" s="186"/>
      <c r="DE386" s="186"/>
      <c r="DF386" s="186"/>
      <c r="DG386" s="186"/>
      <c r="DH386" s="186"/>
      <c r="DI386" s="186"/>
      <c r="DJ386" s="186"/>
      <c r="DK386" s="186"/>
      <c r="DL386" s="186"/>
      <c r="DM386" s="186"/>
      <c r="DN386" s="186"/>
      <c r="DO386" s="186"/>
      <c r="DP386" s="186"/>
      <c r="DQ386" s="186"/>
      <c r="DR386" s="186"/>
      <c r="DS386" s="186"/>
      <c r="DT386" s="186"/>
      <c r="DU386" s="186"/>
      <c r="DV386" s="186"/>
      <c r="DW386" s="186"/>
      <c r="DX386" s="186"/>
      <c r="DY386" s="186"/>
      <c r="DZ386" s="186"/>
      <c r="EA386" s="186"/>
      <c r="EB386" s="186"/>
      <c r="EC386" s="186"/>
      <c r="ED386" s="186"/>
      <c r="EE386" s="186"/>
      <c r="EF386" s="186"/>
      <c r="EG386" s="186"/>
      <c r="EH386" s="186"/>
      <c r="EI386" s="186"/>
      <c r="EJ386" s="186"/>
      <c r="EK386" s="186"/>
      <c r="EL386" s="186"/>
      <c r="EM386" s="186"/>
      <c r="EN386" s="186"/>
      <c r="EO386" s="186"/>
      <c r="EP386" s="186"/>
      <c r="EQ386" s="186"/>
      <c r="ER386" s="186"/>
      <c r="ES386" s="186"/>
      <c r="ET386" s="186"/>
      <c r="EU386" s="186"/>
      <c r="EV386" s="186"/>
      <c r="EW386" s="186"/>
      <c r="EX386" s="186"/>
      <c r="EY386" s="186"/>
      <c r="EZ386" s="186"/>
      <c r="FA386" s="186"/>
      <c r="FB386" s="186"/>
      <c r="FC386" s="186"/>
      <c r="FD386" s="186"/>
      <c r="FE386" s="186"/>
      <c r="FF386" s="186"/>
      <c r="FG386" s="186"/>
      <c r="FH386" s="186"/>
      <c r="FI386" s="186"/>
      <c r="FJ386" s="186"/>
      <c r="FK386" s="186"/>
      <c r="FL386" s="186"/>
      <c r="FM386" s="186"/>
      <c r="FN386" s="186"/>
      <c r="FO386" s="186"/>
      <c r="FP386" s="186"/>
      <c r="FQ386" s="186"/>
      <c r="FR386" s="186"/>
      <c r="FS386" s="186"/>
      <c r="FT386" s="186"/>
      <c r="FU386" s="186"/>
      <c r="FV386" s="186"/>
      <c r="FW386" s="186"/>
      <c r="FX386" s="186"/>
      <c r="FY386" s="186"/>
      <c r="FZ386" s="186"/>
      <c r="GA386" s="186"/>
      <c r="GB386" s="186"/>
      <c r="GC386" s="186"/>
      <c r="GD386" s="186"/>
      <c r="GE386" s="186"/>
      <c r="GF386" s="186"/>
      <c r="GG386" s="186"/>
      <c r="GH386" s="186"/>
      <c r="GI386" s="186"/>
      <c r="GJ386" s="186"/>
      <c r="GK386" s="186"/>
      <c r="GL386" s="186"/>
      <c r="GM386" s="186"/>
      <c r="GN386" s="186"/>
      <c r="GO386" s="186"/>
      <c r="GP386" s="186"/>
      <c r="GQ386" s="186"/>
      <c r="GR386" s="186"/>
      <c r="GS386" s="186"/>
      <c r="GT386" s="186"/>
      <c r="GU386" s="186"/>
      <c r="GV386" s="186"/>
      <c r="GW386" s="186"/>
      <c r="GX386" s="186"/>
      <c r="GY386" s="186"/>
      <c r="GZ386" s="186"/>
      <c r="HA386" s="186"/>
      <c r="HB386" s="186"/>
      <c r="HC386" s="186"/>
      <c r="HD386" s="186"/>
      <c r="HE386" s="186"/>
      <c r="HF386" s="186"/>
      <c r="HG386" s="186"/>
      <c r="HH386" s="186"/>
      <c r="HI386" s="186"/>
      <c r="HJ386" s="186"/>
      <c r="HK386" s="186"/>
      <c r="HL386" s="186"/>
      <c r="HM386" s="186"/>
      <c r="HN386" s="186"/>
      <c r="HO386" s="186"/>
      <c r="HP386" s="186"/>
      <c r="HQ386" s="186"/>
      <c r="HR386" s="186"/>
      <c r="HS386" s="186"/>
      <c r="HT386" s="186"/>
      <c r="HU386" s="186"/>
      <c r="HV386" s="186"/>
      <c r="HW386" s="186"/>
      <c r="HX386" s="186"/>
      <c r="HY386" s="186"/>
      <c r="HZ386" s="186"/>
      <c r="IA386" s="186"/>
      <c r="IB386" s="186"/>
      <c r="IC386" s="186"/>
      <c r="ID386" s="186"/>
      <c r="IE386" s="186"/>
      <c r="IF386" s="186"/>
      <c r="IG386" s="186"/>
      <c r="IH386" s="186"/>
      <c r="II386" s="186"/>
      <c r="IJ386" s="186"/>
      <c r="IK386" s="186"/>
      <c r="IL386" s="186"/>
      <c r="IM386" s="186"/>
      <c r="IN386" s="186"/>
      <c r="IO386" s="186"/>
      <c r="IP386" s="186"/>
      <c r="IQ386" s="186"/>
      <c r="IR386" s="186"/>
      <c r="IS386" s="186"/>
      <c r="IT386" s="186"/>
      <c r="IU386" s="186"/>
      <c r="IV386" s="186"/>
    </row>
    <row r="387" spans="1:256">
      <c r="A387" s="867"/>
      <c r="B387" s="843"/>
      <c r="C387" s="182" t="s">
        <v>1</v>
      </c>
      <c r="D387" s="183">
        <f t="shared" si="160"/>
        <v>432250</v>
      </c>
      <c r="E387" s="184">
        <f t="shared" si="161"/>
        <v>432250</v>
      </c>
      <c r="F387" s="184">
        <f t="shared" si="162"/>
        <v>0</v>
      </c>
      <c r="G387" s="184"/>
      <c r="H387" s="184"/>
      <c r="I387" s="184">
        <v>432250</v>
      </c>
      <c r="J387" s="184"/>
      <c r="K387" s="184"/>
      <c r="L387" s="184"/>
      <c r="M387" s="184">
        <f t="shared" si="163"/>
        <v>0</v>
      </c>
      <c r="N387" s="184"/>
      <c r="O387" s="184"/>
      <c r="P387" s="184"/>
      <c r="Q387" s="185"/>
      <c r="R387" s="185"/>
      <c r="S387" s="185"/>
      <c r="T387" s="185"/>
      <c r="U387" s="185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  <c r="BU387" s="186"/>
      <c r="BV387" s="186"/>
      <c r="BW387" s="186"/>
      <c r="BX387" s="186"/>
      <c r="BY387" s="186"/>
      <c r="BZ387" s="186"/>
      <c r="CA387" s="186"/>
      <c r="CB387" s="186"/>
      <c r="CC387" s="186"/>
      <c r="CD387" s="186"/>
      <c r="CE387" s="186"/>
      <c r="CF387" s="186"/>
      <c r="CG387" s="186"/>
      <c r="CH387" s="186"/>
      <c r="CI387" s="186"/>
      <c r="CJ387" s="186"/>
      <c r="CK387" s="186"/>
      <c r="CL387" s="186"/>
      <c r="CM387" s="186"/>
      <c r="CN387" s="186"/>
      <c r="CO387" s="186"/>
      <c r="CP387" s="186"/>
      <c r="CQ387" s="186"/>
      <c r="CR387" s="186"/>
      <c r="CS387" s="186"/>
      <c r="CT387" s="186"/>
      <c r="CU387" s="186"/>
      <c r="CV387" s="186"/>
      <c r="CW387" s="186"/>
      <c r="CX387" s="186"/>
      <c r="CY387" s="186"/>
      <c r="CZ387" s="186"/>
      <c r="DA387" s="186"/>
      <c r="DB387" s="186"/>
      <c r="DC387" s="186"/>
      <c r="DD387" s="186"/>
      <c r="DE387" s="186"/>
      <c r="DF387" s="186"/>
      <c r="DG387" s="186"/>
      <c r="DH387" s="186"/>
      <c r="DI387" s="186"/>
      <c r="DJ387" s="186"/>
      <c r="DK387" s="186"/>
      <c r="DL387" s="186"/>
      <c r="DM387" s="186"/>
      <c r="DN387" s="186"/>
      <c r="DO387" s="186"/>
      <c r="DP387" s="186"/>
      <c r="DQ387" s="186"/>
      <c r="DR387" s="186"/>
      <c r="DS387" s="186"/>
      <c r="DT387" s="186"/>
      <c r="DU387" s="186"/>
      <c r="DV387" s="186"/>
      <c r="DW387" s="186"/>
      <c r="DX387" s="186"/>
      <c r="DY387" s="186"/>
      <c r="DZ387" s="186"/>
      <c r="EA387" s="186"/>
      <c r="EB387" s="186"/>
      <c r="EC387" s="186"/>
      <c r="ED387" s="186"/>
      <c r="EE387" s="186"/>
      <c r="EF387" s="186"/>
      <c r="EG387" s="186"/>
      <c r="EH387" s="186"/>
      <c r="EI387" s="186"/>
      <c r="EJ387" s="186"/>
      <c r="EK387" s="186"/>
      <c r="EL387" s="186"/>
      <c r="EM387" s="186"/>
      <c r="EN387" s="186"/>
      <c r="EO387" s="186"/>
      <c r="EP387" s="186"/>
      <c r="EQ387" s="186"/>
      <c r="ER387" s="186"/>
      <c r="ES387" s="186"/>
      <c r="ET387" s="186"/>
      <c r="EU387" s="186"/>
      <c r="EV387" s="186"/>
      <c r="EW387" s="186"/>
      <c r="EX387" s="186"/>
      <c r="EY387" s="186"/>
      <c r="EZ387" s="186"/>
      <c r="FA387" s="186"/>
      <c r="FB387" s="186"/>
      <c r="FC387" s="186"/>
      <c r="FD387" s="186"/>
      <c r="FE387" s="186"/>
      <c r="FF387" s="186"/>
      <c r="FG387" s="186"/>
      <c r="FH387" s="186"/>
      <c r="FI387" s="186"/>
      <c r="FJ387" s="186"/>
      <c r="FK387" s="186"/>
      <c r="FL387" s="186"/>
      <c r="FM387" s="186"/>
      <c r="FN387" s="186"/>
      <c r="FO387" s="186"/>
      <c r="FP387" s="186"/>
      <c r="FQ387" s="186"/>
      <c r="FR387" s="186"/>
      <c r="FS387" s="186"/>
      <c r="FT387" s="186"/>
      <c r="FU387" s="186"/>
      <c r="FV387" s="186"/>
      <c r="FW387" s="186"/>
      <c r="FX387" s="186"/>
      <c r="FY387" s="186"/>
      <c r="FZ387" s="186"/>
      <c r="GA387" s="186"/>
      <c r="GB387" s="186"/>
      <c r="GC387" s="186"/>
      <c r="GD387" s="186"/>
      <c r="GE387" s="186"/>
      <c r="GF387" s="186"/>
      <c r="GG387" s="186"/>
      <c r="GH387" s="186"/>
      <c r="GI387" s="186"/>
      <c r="GJ387" s="186"/>
      <c r="GK387" s="186"/>
      <c r="GL387" s="186"/>
      <c r="GM387" s="186"/>
      <c r="GN387" s="186"/>
      <c r="GO387" s="186"/>
      <c r="GP387" s="186"/>
      <c r="GQ387" s="186"/>
      <c r="GR387" s="186"/>
      <c r="GS387" s="186"/>
      <c r="GT387" s="186"/>
      <c r="GU387" s="186"/>
      <c r="GV387" s="186"/>
      <c r="GW387" s="186"/>
      <c r="GX387" s="186"/>
      <c r="GY387" s="186"/>
      <c r="GZ387" s="186"/>
      <c r="HA387" s="186"/>
      <c r="HB387" s="186"/>
      <c r="HC387" s="186"/>
      <c r="HD387" s="186"/>
      <c r="HE387" s="186"/>
      <c r="HF387" s="186"/>
      <c r="HG387" s="186"/>
      <c r="HH387" s="186"/>
      <c r="HI387" s="186"/>
      <c r="HJ387" s="186"/>
      <c r="HK387" s="186"/>
      <c r="HL387" s="186"/>
      <c r="HM387" s="186"/>
      <c r="HN387" s="186"/>
      <c r="HO387" s="186"/>
      <c r="HP387" s="186"/>
      <c r="HQ387" s="186"/>
      <c r="HR387" s="186"/>
      <c r="HS387" s="186"/>
      <c r="HT387" s="186"/>
      <c r="HU387" s="186"/>
      <c r="HV387" s="186"/>
      <c r="HW387" s="186"/>
      <c r="HX387" s="186"/>
      <c r="HY387" s="186"/>
      <c r="HZ387" s="186"/>
      <c r="IA387" s="186"/>
      <c r="IB387" s="186"/>
      <c r="IC387" s="186"/>
      <c r="ID387" s="186"/>
      <c r="IE387" s="186"/>
      <c r="IF387" s="186"/>
      <c r="IG387" s="186"/>
      <c r="IH387" s="186"/>
      <c r="II387" s="186"/>
      <c r="IJ387" s="186"/>
      <c r="IK387" s="186"/>
      <c r="IL387" s="186"/>
      <c r="IM387" s="186"/>
      <c r="IN387" s="186"/>
      <c r="IO387" s="186"/>
      <c r="IP387" s="186"/>
      <c r="IQ387" s="186"/>
      <c r="IR387" s="186"/>
      <c r="IS387" s="186"/>
      <c r="IT387" s="186"/>
      <c r="IU387" s="186"/>
      <c r="IV387" s="186"/>
    </row>
    <row r="388" spans="1:256">
      <c r="A388" s="868"/>
      <c r="B388" s="844"/>
      <c r="C388" s="182" t="s">
        <v>2</v>
      </c>
      <c r="D388" s="183">
        <f>D386+D387</f>
        <v>21205608</v>
      </c>
      <c r="E388" s="184">
        <f t="shared" ref="E388:P388" si="170">E386+E387</f>
        <v>20869194</v>
      </c>
      <c r="F388" s="184">
        <f t="shared" si="170"/>
        <v>0</v>
      </c>
      <c r="G388" s="184">
        <f t="shared" si="170"/>
        <v>0</v>
      </c>
      <c r="H388" s="184">
        <f t="shared" si="170"/>
        <v>0</v>
      </c>
      <c r="I388" s="184">
        <f t="shared" si="170"/>
        <v>20869194</v>
      </c>
      <c r="J388" s="184">
        <f t="shared" si="170"/>
        <v>0</v>
      </c>
      <c r="K388" s="184">
        <f t="shared" si="170"/>
        <v>0</v>
      </c>
      <c r="L388" s="184">
        <f t="shared" si="170"/>
        <v>0</v>
      </c>
      <c r="M388" s="184">
        <f t="shared" si="170"/>
        <v>336414</v>
      </c>
      <c r="N388" s="184">
        <f t="shared" si="170"/>
        <v>336414</v>
      </c>
      <c r="O388" s="184">
        <f t="shared" si="170"/>
        <v>0</v>
      </c>
      <c r="P388" s="184">
        <f t="shared" si="170"/>
        <v>0</v>
      </c>
      <c r="Q388" s="185"/>
      <c r="R388" s="185"/>
      <c r="S388" s="185"/>
      <c r="T388" s="185"/>
      <c r="U388" s="185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  <c r="BU388" s="186"/>
      <c r="BV388" s="186"/>
      <c r="BW388" s="186"/>
      <c r="BX388" s="186"/>
      <c r="BY388" s="186"/>
      <c r="BZ388" s="186"/>
      <c r="CA388" s="186"/>
      <c r="CB388" s="186"/>
      <c r="CC388" s="186"/>
      <c r="CD388" s="186"/>
      <c r="CE388" s="186"/>
      <c r="CF388" s="186"/>
      <c r="CG388" s="186"/>
      <c r="CH388" s="186"/>
      <c r="CI388" s="186"/>
      <c r="CJ388" s="186"/>
      <c r="CK388" s="186"/>
      <c r="CL388" s="186"/>
      <c r="CM388" s="186"/>
      <c r="CN388" s="186"/>
      <c r="CO388" s="186"/>
      <c r="CP388" s="186"/>
      <c r="CQ388" s="186"/>
      <c r="CR388" s="186"/>
      <c r="CS388" s="186"/>
      <c r="CT388" s="186"/>
      <c r="CU388" s="186"/>
      <c r="CV388" s="186"/>
      <c r="CW388" s="186"/>
      <c r="CX388" s="186"/>
      <c r="CY388" s="186"/>
      <c r="CZ388" s="186"/>
      <c r="DA388" s="186"/>
      <c r="DB388" s="186"/>
      <c r="DC388" s="186"/>
      <c r="DD388" s="186"/>
      <c r="DE388" s="186"/>
      <c r="DF388" s="186"/>
      <c r="DG388" s="186"/>
      <c r="DH388" s="186"/>
      <c r="DI388" s="186"/>
      <c r="DJ388" s="186"/>
      <c r="DK388" s="186"/>
      <c r="DL388" s="186"/>
      <c r="DM388" s="186"/>
      <c r="DN388" s="186"/>
      <c r="DO388" s="186"/>
      <c r="DP388" s="186"/>
      <c r="DQ388" s="186"/>
      <c r="DR388" s="186"/>
      <c r="DS388" s="186"/>
      <c r="DT388" s="186"/>
      <c r="DU388" s="186"/>
      <c r="DV388" s="186"/>
      <c r="DW388" s="186"/>
      <c r="DX388" s="186"/>
      <c r="DY388" s="186"/>
      <c r="DZ388" s="186"/>
      <c r="EA388" s="186"/>
      <c r="EB388" s="186"/>
      <c r="EC388" s="186"/>
      <c r="ED388" s="186"/>
      <c r="EE388" s="186"/>
      <c r="EF388" s="186"/>
      <c r="EG388" s="186"/>
      <c r="EH388" s="186"/>
      <c r="EI388" s="186"/>
      <c r="EJ388" s="186"/>
      <c r="EK388" s="186"/>
      <c r="EL388" s="186"/>
      <c r="EM388" s="186"/>
      <c r="EN388" s="186"/>
      <c r="EO388" s="186"/>
      <c r="EP388" s="186"/>
      <c r="EQ388" s="186"/>
      <c r="ER388" s="186"/>
      <c r="ES388" s="186"/>
      <c r="ET388" s="186"/>
      <c r="EU388" s="186"/>
      <c r="EV388" s="186"/>
      <c r="EW388" s="186"/>
      <c r="EX388" s="186"/>
      <c r="EY388" s="186"/>
      <c r="EZ388" s="186"/>
      <c r="FA388" s="186"/>
      <c r="FB388" s="186"/>
      <c r="FC388" s="186"/>
      <c r="FD388" s="186"/>
      <c r="FE388" s="186"/>
      <c r="FF388" s="186"/>
      <c r="FG388" s="186"/>
      <c r="FH388" s="186"/>
      <c r="FI388" s="186"/>
      <c r="FJ388" s="186"/>
      <c r="FK388" s="186"/>
      <c r="FL388" s="186"/>
      <c r="FM388" s="186"/>
      <c r="FN388" s="186"/>
      <c r="FO388" s="186"/>
      <c r="FP388" s="186"/>
      <c r="FQ388" s="186"/>
      <c r="FR388" s="186"/>
      <c r="FS388" s="186"/>
      <c r="FT388" s="186"/>
      <c r="FU388" s="186"/>
      <c r="FV388" s="186"/>
      <c r="FW388" s="186"/>
      <c r="FX388" s="186"/>
      <c r="FY388" s="186"/>
      <c r="FZ388" s="186"/>
      <c r="GA388" s="186"/>
      <c r="GB388" s="186"/>
      <c r="GC388" s="186"/>
      <c r="GD388" s="186"/>
      <c r="GE388" s="186"/>
      <c r="GF388" s="186"/>
      <c r="GG388" s="186"/>
      <c r="GH388" s="186"/>
      <c r="GI388" s="186"/>
      <c r="GJ388" s="186"/>
      <c r="GK388" s="186"/>
      <c r="GL388" s="186"/>
      <c r="GM388" s="186"/>
      <c r="GN388" s="186"/>
      <c r="GO388" s="186"/>
      <c r="GP388" s="186"/>
      <c r="GQ388" s="186"/>
      <c r="GR388" s="186"/>
      <c r="GS388" s="186"/>
      <c r="GT388" s="186"/>
      <c r="GU388" s="186"/>
      <c r="GV388" s="186"/>
      <c r="GW388" s="186"/>
      <c r="GX388" s="186"/>
      <c r="GY388" s="186"/>
      <c r="GZ388" s="186"/>
      <c r="HA388" s="186"/>
      <c r="HB388" s="186"/>
      <c r="HC388" s="186"/>
      <c r="HD388" s="186"/>
      <c r="HE388" s="186"/>
      <c r="HF388" s="186"/>
      <c r="HG388" s="186"/>
      <c r="HH388" s="186"/>
      <c r="HI388" s="186"/>
      <c r="HJ388" s="186"/>
      <c r="HK388" s="186"/>
      <c r="HL388" s="186"/>
      <c r="HM388" s="186"/>
      <c r="HN388" s="186"/>
      <c r="HO388" s="186"/>
      <c r="HP388" s="186"/>
      <c r="HQ388" s="186"/>
      <c r="HR388" s="186"/>
      <c r="HS388" s="186"/>
      <c r="HT388" s="186"/>
      <c r="HU388" s="186"/>
      <c r="HV388" s="186"/>
      <c r="HW388" s="186"/>
      <c r="HX388" s="186"/>
      <c r="HY388" s="186"/>
      <c r="HZ388" s="186"/>
      <c r="IA388" s="186"/>
      <c r="IB388" s="186"/>
      <c r="IC388" s="186"/>
      <c r="ID388" s="186"/>
      <c r="IE388" s="186"/>
      <c r="IF388" s="186"/>
      <c r="IG388" s="186"/>
      <c r="IH388" s="186"/>
      <c r="II388" s="186"/>
      <c r="IJ388" s="186"/>
      <c r="IK388" s="186"/>
      <c r="IL388" s="186"/>
      <c r="IM388" s="186"/>
      <c r="IN388" s="186"/>
      <c r="IO388" s="186"/>
      <c r="IP388" s="186"/>
      <c r="IQ388" s="186"/>
      <c r="IR388" s="186"/>
      <c r="IS388" s="186"/>
      <c r="IT388" s="186"/>
      <c r="IU388" s="186"/>
      <c r="IV388" s="186"/>
    </row>
    <row r="389" spans="1:256">
      <c r="A389" s="866">
        <v>92120</v>
      </c>
      <c r="B389" s="842" t="s">
        <v>283</v>
      </c>
      <c r="C389" s="182" t="s">
        <v>0</v>
      </c>
      <c r="D389" s="183">
        <f t="shared" si="160"/>
        <v>1380000</v>
      </c>
      <c r="E389" s="184">
        <f t="shared" si="161"/>
        <v>1380000</v>
      </c>
      <c r="F389" s="184">
        <f t="shared" si="162"/>
        <v>100000</v>
      </c>
      <c r="G389" s="184">
        <v>25000</v>
      </c>
      <c r="H389" s="184">
        <v>75000</v>
      </c>
      <c r="I389" s="184">
        <v>1280000</v>
      </c>
      <c r="J389" s="184">
        <v>0</v>
      </c>
      <c r="K389" s="184">
        <v>0</v>
      </c>
      <c r="L389" s="184">
        <v>0</v>
      </c>
      <c r="M389" s="184">
        <f t="shared" si="163"/>
        <v>0</v>
      </c>
      <c r="N389" s="184">
        <v>0</v>
      </c>
      <c r="O389" s="184">
        <v>0</v>
      </c>
      <c r="P389" s="184">
        <v>0</v>
      </c>
      <c r="Q389" s="185"/>
      <c r="R389" s="185"/>
      <c r="S389" s="185"/>
      <c r="T389" s="185"/>
      <c r="U389" s="185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  <c r="BU389" s="186"/>
      <c r="BV389" s="186"/>
      <c r="BW389" s="186"/>
      <c r="BX389" s="186"/>
      <c r="BY389" s="186"/>
      <c r="BZ389" s="186"/>
      <c r="CA389" s="186"/>
      <c r="CB389" s="186"/>
      <c r="CC389" s="186"/>
      <c r="CD389" s="186"/>
      <c r="CE389" s="186"/>
      <c r="CF389" s="186"/>
      <c r="CG389" s="186"/>
      <c r="CH389" s="186"/>
      <c r="CI389" s="186"/>
      <c r="CJ389" s="186"/>
      <c r="CK389" s="186"/>
      <c r="CL389" s="186"/>
      <c r="CM389" s="186"/>
      <c r="CN389" s="186"/>
      <c r="CO389" s="186"/>
      <c r="CP389" s="186"/>
      <c r="CQ389" s="186"/>
      <c r="CR389" s="186"/>
      <c r="CS389" s="186"/>
      <c r="CT389" s="186"/>
      <c r="CU389" s="186"/>
      <c r="CV389" s="186"/>
      <c r="CW389" s="186"/>
      <c r="CX389" s="186"/>
      <c r="CY389" s="186"/>
      <c r="CZ389" s="186"/>
      <c r="DA389" s="186"/>
      <c r="DB389" s="186"/>
      <c r="DC389" s="186"/>
      <c r="DD389" s="186"/>
      <c r="DE389" s="186"/>
      <c r="DF389" s="186"/>
      <c r="DG389" s="186"/>
      <c r="DH389" s="186"/>
      <c r="DI389" s="186"/>
      <c r="DJ389" s="186"/>
      <c r="DK389" s="186"/>
      <c r="DL389" s="186"/>
      <c r="DM389" s="186"/>
      <c r="DN389" s="186"/>
      <c r="DO389" s="186"/>
      <c r="DP389" s="186"/>
      <c r="DQ389" s="186"/>
      <c r="DR389" s="186"/>
      <c r="DS389" s="186"/>
      <c r="DT389" s="186"/>
      <c r="DU389" s="186"/>
      <c r="DV389" s="186"/>
      <c r="DW389" s="186"/>
      <c r="DX389" s="186"/>
      <c r="DY389" s="186"/>
      <c r="DZ389" s="186"/>
      <c r="EA389" s="186"/>
      <c r="EB389" s="186"/>
      <c r="EC389" s="186"/>
      <c r="ED389" s="186"/>
      <c r="EE389" s="186"/>
      <c r="EF389" s="186"/>
      <c r="EG389" s="186"/>
      <c r="EH389" s="186"/>
      <c r="EI389" s="186"/>
      <c r="EJ389" s="186"/>
      <c r="EK389" s="186"/>
      <c r="EL389" s="186"/>
      <c r="EM389" s="186"/>
      <c r="EN389" s="186"/>
      <c r="EO389" s="186"/>
      <c r="EP389" s="186"/>
      <c r="EQ389" s="186"/>
      <c r="ER389" s="186"/>
      <c r="ES389" s="186"/>
      <c r="ET389" s="186"/>
      <c r="EU389" s="186"/>
      <c r="EV389" s="186"/>
      <c r="EW389" s="186"/>
      <c r="EX389" s="186"/>
      <c r="EY389" s="186"/>
      <c r="EZ389" s="186"/>
      <c r="FA389" s="186"/>
      <c r="FB389" s="186"/>
      <c r="FC389" s="186"/>
      <c r="FD389" s="186"/>
      <c r="FE389" s="186"/>
      <c r="FF389" s="186"/>
      <c r="FG389" s="186"/>
      <c r="FH389" s="186"/>
      <c r="FI389" s="186"/>
      <c r="FJ389" s="186"/>
      <c r="FK389" s="186"/>
      <c r="FL389" s="186"/>
      <c r="FM389" s="186"/>
      <c r="FN389" s="186"/>
      <c r="FO389" s="186"/>
      <c r="FP389" s="186"/>
      <c r="FQ389" s="186"/>
      <c r="FR389" s="186"/>
      <c r="FS389" s="186"/>
      <c r="FT389" s="186"/>
      <c r="FU389" s="186"/>
      <c r="FV389" s="186"/>
      <c r="FW389" s="186"/>
      <c r="FX389" s="186"/>
      <c r="FY389" s="186"/>
      <c r="FZ389" s="186"/>
      <c r="GA389" s="186"/>
      <c r="GB389" s="186"/>
      <c r="GC389" s="186"/>
      <c r="GD389" s="186"/>
      <c r="GE389" s="186"/>
      <c r="GF389" s="186"/>
      <c r="GG389" s="186"/>
      <c r="GH389" s="186"/>
      <c r="GI389" s="186"/>
      <c r="GJ389" s="186"/>
      <c r="GK389" s="186"/>
      <c r="GL389" s="186"/>
      <c r="GM389" s="186"/>
      <c r="GN389" s="186"/>
      <c r="GO389" s="186"/>
      <c r="GP389" s="186"/>
      <c r="GQ389" s="186"/>
      <c r="GR389" s="186"/>
      <c r="GS389" s="186"/>
      <c r="GT389" s="186"/>
      <c r="GU389" s="186"/>
      <c r="GV389" s="186"/>
      <c r="GW389" s="186"/>
      <c r="GX389" s="186"/>
      <c r="GY389" s="186"/>
      <c r="GZ389" s="186"/>
      <c r="HA389" s="186"/>
      <c r="HB389" s="186"/>
      <c r="HC389" s="186"/>
      <c r="HD389" s="186"/>
      <c r="HE389" s="186"/>
      <c r="HF389" s="186"/>
      <c r="HG389" s="186"/>
      <c r="HH389" s="186"/>
      <c r="HI389" s="186"/>
      <c r="HJ389" s="186"/>
      <c r="HK389" s="186"/>
      <c r="HL389" s="186"/>
      <c r="HM389" s="186"/>
      <c r="HN389" s="186"/>
      <c r="HO389" s="186"/>
      <c r="HP389" s="186"/>
      <c r="HQ389" s="186"/>
      <c r="HR389" s="186"/>
      <c r="HS389" s="186"/>
      <c r="HT389" s="186"/>
      <c r="HU389" s="186"/>
      <c r="HV389" s="186"/>
      <c r="HW389" s="186"/>
      <c r="HX389" s="186"/>
      <c r="HY389" s="186"/>
      <c r="HZ389" s="186"/>
      <c r="IA389" s="186"/>
      <c r="IB389" s="186"/>
      <c r="IC389" s="186"/>
      <c r="ID389" s="186"/>
      <c r="IE389" s="186"/>
      <c r="IF389" s="186"/>
      <c r="IG389" s="186"/>
      <c r="IH389" s="186"/>
      <c r="II389" s="186"/>
      <c r="IJ389" s="186"/>
      <c r="IK389" s="186"/>
      <c r="IL389" s="186"/>
      <c r="IM389" s="186"/>
      <c r="IN389" s="186"/>
      <c r="IO389" s="186"/>
      <c r="IP389" s="186"/>
      <c r="IQ389" s="186"/>
      <c r="IR389" s="186"/>
      <c r="IS389" s="186"/>
      <c r="IT389" s="186"/>
      <c r="IU389" s="186"/>
      <c r="IV389" s="186"/>
    </row>
    <row r="390" spans="1:256">
      <c r="A390" s="867"/>
      <c r="B390" s="843"/>
      <c r="C390" s="182" t="s">
        <v>1</v>
      </c>
      <c r="D390" s="183">
        <f t="shared" si="160"/>
        <v>2592634</v>
      </c>
      <c r="E390" s="184">
        <f t="shared" si="161"/>
        <v>2592634</v>
      </c>
      <c r="F390" s="184">
        <f t="shared" si="162"/>
        <v>0</v>
      </c>
      <c r="G390" s="184"/>
      <c r="H390" s="184"/>
      <c r="I390" s="184">
        <f>200000+400000</f>
        <v>600000</v>
      </c>
      <c r="J390" s="184"/>
      <c r="K390" s="184">
        <v>1992634</v>
      </c>
      <c r="L390" s="184"/>
      <c r="M390" s="184">
        <f t="shared" si="163"/>
        <v>0</v>
      </c>
      <c r="N390" s="184"/>
      <c r="O390" s="184"/>
      <c r="P390" s="184"/>
      <c r="Q390" s="185"/>
      <c r="R390" s="185"/>
      <c r="S390" s="185"/>
      <c r="T390" s="185"/>
      <c r="U390" s="185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  <c r="BU390" s="186"/>
      <c r="BV390" s="186"/>
      <c r="BW390" s="186"/>
      <c r="BX390" s="186"/>
      <c r="BY390" s="186"/>
      <c r="BZ390" s="186"/>
      <c r="CA390" s="186"/>
      <c r="CB390" s="186"/>
      <c r="CC390" s="186"/>
      <c r="CD390" s="186"/>
      <c r="CE390" s="186"/>
      <c r="CF390" s="186"/>
      <c r="CG390" s="186"/>
      <c r="CH390" s="186"/>
      <c r="CI390" s="186"/>
      <c r="CJ390" s="186"/>
      <c r="CK390" s="186"/>
      <c r="CL390" s="186"/>
      <c r="CM390" s="186"/>
      <c r="CN390" s="186"/>
      <c r="CO390" s="186"/>
      <c r="CP390" s="186"/>
      <c r="CQ390" s="186"/>
      <c r="CR390" s="186"/>
      <c r="CS390" s="186"/>
      <c r="CT390" s="186"/>
      <c r="CU390" s="186"/>
      <c r="CV390" s="186"/>
      <c r="CW390" s="186"/>
      <c r="CX390" s="186"/>
      <c r="CY390" s="186"/>
      <c r="CZ390" s="186"/>
      <c r="DA390" s="186"/>
      <c r="DB390" s="186"/>
      <c r="DC390" s="186"/>
      <c r="DD390" s="186"/>
      <c r="DE390" s="186"/>
      <c r="DF390" s="186"/>
      <c r="DG390" s="186"/>
      <c r="DH390" s="186"/>
      <c r="DI390" s="186"/>
      <c r="DJ390" s="186"/>
      <c r="DK390" s="186"/>
      <c r="DL390" s="186"/>
      <c r="DM390" s="186"/>
      <c r="DN390" s="186"/>
      <c r="DO390" s="186"/>
      <c r="DP390" s="186"/>
      <c r="DQ390" s="186"/>
      <c r="DR390" s="186"/>
      <c r="DS390" s="186"/>
      <c r="DT390" s="186"/>
      <c r="DU390" s="186"/>
      <c r="DV390" s="186"/>
      <c r="DW390" s="186"/>
      <c r="DX390" s="186"/>
      <c r="DY390" s="186"/>
      <c r="DZ390" s="186"/>
      <c r="EA390" s="186"/>
      <c r="EB390" s="186"/>
      <c r="EC390" s="186"/>
      <c r="ED390" s="186"/>
      <c r="EE390" s="186"/>
      <c r="EF390" s="186"/>
      <c r="EG390" s="186"/>
      <c r="EH390" s="186"/>
      <c r="EI390" s="186"/>
      <c r="EJ390" s="186"/>
      <c r="EK390" s="186"/>
      <c r="EL390" s="186"/>
      <c r="EM390" s="186"/>
      <c r="EN390" s="186"/>
      <c r="EO390" s="186"/>
      <c r="EP390" s="186"/>
      <c r="EQ390" s="186"/>
      <c r="ER390" s="186"/>
      <c r="ES390" s="186"/>
      <c r="ET390" s="186"/>
      <c r="EU390" s="186"/>
      <c r="EV390" s="186"/>
      <c r="EW390" s="186"/>
      <c r="EX390" s="186"/>
      <c r="EY390" s="186"/>
      <c r="EZ390" s="186"/>
      <c r="FA390" s="186"/>
      <c r="FB390" s="186"/>
      <c r="FC390" s="186"/>
      <c r="FD390" s="186"/>
      <c r="FE390" s="186"/>
      <c r="FF390" s="186"/>
      <c r="FG390" s="186"/>
      <c r="FH390" s="186"/>
      <c r="FI390" s="186"/>
      <c r="FJ390" s="186"/>
      <c r="FK390" s="186"/>
      <c r="FL390" s="186"/>
      <c r="FM390" s="186"/>
      <c r="FN390" s="186"/>
      <c r="FO390" s="186"/>
      <c r="FP390" s="186"/>
      <c r="FQ390" s="186"/>
      <c r="FR390" s="186"/>
      <c r="FS390" s="186"/>
      <c r="FT390" s="186"/>
      <c r="FU390" s="186"/>
      <c r="FV390" s="186"/>
      <c r="FW390" s="186"/>
      <c r="FX390" s="186"/>
      <c r="FY390" s="186"/>
      <c r="FZ390" s="186"/>
      <c r="GA390" s="186"/>
      <c r="GB390" s="186"/>
      <c r="GC390" s="186"/>
      <c r="GD390" s="186"/>
      <c r="GE390" s="186"/>
      <c r="GF390" s="186"/>
      <c r="GG390" s="186"/>
      <c r="GH390" s="186"/>
      <c r="GI390" s="186"/>
      <c r="GJ390" s="186"/>
      <c r="GK390" s="186"/>
      <c r="GL390" s="186"/>
      <c r="GM390" s="186"/>
      <c r="GN390" s="186"/>
      <c r="GO390" s="186"/>
      <c r="GP390" s="186"/>
      <c r="GQ390" s="186"/>
      <c r="GR390" s="186"/>
      <c r="GS390" s="186"/>
      <c r="GT390" s="186"/>
      <c r="GU390" s="186"/>
      <c r="GV390" s="186"/>
      <c r="GW390" s="186"/>
      <c r="GX390" s="186"/>
      <c r="GY390" s="186"/>
      <c r="GZ390" s="186"/>
      <c r="HA390" s="186"/>
      <c r="HB390" s="186"/>
      <c r="HC390" s="186"/>
      <c r="HD390" s="186"/>
      <c r="HE390" s="186"/>
      <c r="HF390" s="186"/>
      <c r="HG390" s="186"/>
      <c r="HH390" s="186"/>
      <c r="HI390" s="186"/>
      <c r="HJ390" s="186"/>
      <c r="HK390" s="186"/>
      <c r="HL390" s="186"/>
      <c r="HM390" s="186"/>
      <c r="HN390" s="186"/>
      <c r="HO390" s="186"/>
      <c r="HP390" s="186"/>
      <c r="HQ390" s="186"/>
      <c r="HR390" s="186"/>
      <c r="HS390" s="186"/>
      <c r="HT390" s="186"/>
      <c r="HU390" s="186"/>
      <c r="HV390" s="186"/>
      <c r="HW390" s="186"/>
      <c r="HX390" s="186"/>
      <c r="HY390" s="186"/>
      <c r="HZ390" s="186"/>
      <c r="IA390" s="186"/>
      <c r="IB390" s="186"/>
      <c r="IC390" s="186"/>
      <c r="ID390" s="186"/>
      <c r="IE390" s="186"/>
      <c r="IF390" s="186"/>
      <c r="IG390" s="186"/>
      <c r="IH390" s="186"/>
      <c r="II390" s="186"/>
      <c r="IJ390" s="186"/>
      <c r="IK390" s="186"/>
      <c r="IL390" s="186"/>
      <c r="IM390" s="186"/>
      <c r="IN390" s="186"/>
      <c r="IO390" s="186"/>
      <c r="IP390" s="186"/>
      <c r="IQ390" s="186"/>
      <c r="IR390" s="186"/>
      <c r="IS390" s="186"/>
      <c r="IT390" s="186"/>
      <c r="IU390" s="186"/>
      <c r="IV390" s="186"/>
    </row>
    <row r="391" spans="1:256">
      <c r="A391" s="868"/>
      <c r="B391" s="844"/>
      <c r="C391" s="182" t="s">
        <v>2</v>
      </c>
      <c r="D391" s="183">
        <f>D389+D390</f>
        <v>3972634</v>
      </c>
      <c r="E391" s="184">
        <f t="shared" ref="E391:P391" si="171">E389+E390</f>
        <v>3972634</v>
      </c>
      <c r="F391" s="184">
        <f t="shared" si="171"/>
        <v>100000</v>
      </c>
      <c r="G391" s="184">
        <f t="shared" si="171"/>
        <v>25000</v>
      </c>
      <c r="H391" s="184">
        <f t="shared" si="171"/>
        <v>75000</v>
      </c>
      <c r="I391" s="184">
        <f t="shared" si="171"/>
        <v>1880000</v>
      </c>
      <c r="J391" s="184">
        <f t="shared" si="171"/>
        <v>0</v>
      </c>
      <c r="K391" s="184">
        <f t="shared" si="171"/>
        <v>1992634</v>
      </c>
      <c r="L391" s="184">
        <f t="shared" si="171"/>
        <v>0</v>
      </c>
      <c r="M391" s="184">
        <f t="shared" si="171"/>
        <v>0</v>
      </c>
      <c r="N391" s="184">
        <f t="shared" si="171"/>
        <v>0</v>
      </c>
      <c r="O391" s="184">
        <f t="shared" si="171"/>
        <v>0</v>
      </c>
      <c r="P391" s="184">
        <f t="shared" si="171"/>
        <v>0</v>
      </c>
      <c r="Q391" s="185"/>
      <c r="R391" s="185"/>
      <c r="S391" s="185"/>
      <c r="T391" s="185"/>
      <c r="U391" s="185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  <c r="BU391" s="186"/>
      <c r="BV391" s="186"/>
      <c r="BW391" s="186"/>
      <c r="BX391" s="186"/>
      <c r="BY391" s="186"/>
      <c r="BZ391" s="186"/>
      <c r="CA391" s="186"/>
      <c r="CB391" s="186"/>
      <c r="CC391" s="186"/>
      <c r="CD391" s="186"/>
      <c r="CE391" s="186"/>
      <c r="CF391" s="186"/>
      <c r="CG391" s="186"/>
      <c r="CH391" s="186"/>
      <c r="CI391" s="186"/>
      <c r="CJ391" s="186"/>
      <c r="CK391" s="186"/>
      <c r="CL391" s="186"/>
      <c r="CM391" s="186"/>
      <c r="CN391" s="186"/>
      <c r="CO391" s="186"/>
      <c r="CP391" s="186"/>
      <c r="CQ391" s="186"/>
      <c r="CR391" s="186"/>
      <c r="CS391" s="186"/>
      <c r="CT391" s="186"/>
      <c r="CU391" s="186"/>
      <c r="CV391" s="186"/>
      <c r="CW391" s="186"/>
      <c r="CX391" s="186"/>
      <c r="CY391" s="186"/>
      <c r="CZ391" s="186"/>
      <c r="DA391" s="186"/>
      <c r="DB391" s="186"/>
      <c r="DC391" s="186"/>
      <c r="DD391" s="186"/>
      <c r="DE391" s="186"/>
      <c r="DF391" s="186"/>
      <c r="DG391" s="186"/>
      <c r="DH391" s="186"/>
      <c r="DI391" s="186"/>
      <c r="DJ391" s="186"/>
      <c r="DK391" s="186"/>
      <c r="DL391" s="186"/>
      <c r="DM391" s="186"/>
      <c r="DN391" s="186"/>
      <c r="DO391" s="186"/>
      <c r="DP391" s="186"/>
      <c r="DQ391" s="186"/>
      <c r="DR391" s="186"/>
      <c r="DS391" s="186"/>
      <c r="DT391" s="186"/>
      <c r="DU391" s="186"/>
      <c r="DV391" s="186"/>
      <c r="DW391" s="186"/>
      <c r="DX391" s="186"/>
      <c r="DY391" s="186"/>
      <c r="DZ391" s="186"/>
      <c r="EA391" s="186"/>
      <c r="EB391" s="186"/>
      <c r="EC391" s="186"/>
      <c r="ED391" s="186"/>
      <c r="EE391" s="186"/>
      <c r="EF391" s="186"/>
      <c r="EG391" s="186"/>
      <c r="EH391" s="186"/>
      <c r="EI391" s="186"/>
      <c r="EJ391" s="186"/>
      <c r="EK391" s="186"/>
      <c r="EL391" s="186"/>
      <c r="EM391" s="186"/>
      <c r="EN391" s="186"/>
      <c r="EO391" s="186"/>
      <c r="EP391" s="186"/>
      <c r="EQ391" s="186"/>
      <c r="ER391" s="186"/>
      <c r="ES391" s="186"/>
      <c r="ET391" s="186"/>
      <c r="EU391" s="186"/>
      <c r="EV391" s="186"/>
      <c r="EW391" s="186"/>
      <c r="EX391" s="186"/>
      <c r="EY391" s="186"/>
      <c r="EZ391" s="186"/>
      <c r="FA391" s="186"/>
      <c r="FB391" s="186"/>
      <c r="FC391" s="186"/>
      <c r="FD391" s="186"/>
      <c r="FE391" s="186"/>
      <c r="FF391" s="186"/>
      <c r="FG391" s="186"/>
      <c r="FH391" s="186"/>
      <c r="FI391" s="186"/>
      <c r="FJ391" s="186"/>
      <c r="FK391" s="186"/>
      <c r="FL391" s="186"/>
      <c r="FM391" s="186"/>
      <c r="FN391" s="186"/>
      <c r="FO391" s="186"/>
      <c r="FP391" s="186"/>
      <c r="FQ391" s="186"/>
      <c r="FR391" s="186"/>
      <c r="FS391" s="186"/>
      <c r="FT391" s="186"/>
      <c r="FU391" s="186"/>
      <c r="FV391" s="186"/>
      <c r="FW391" s="186"/>
      <c r="FX391" s="186"/>
      <c r="FY391" s="186"/>
      <c r="FZ391" s="186"/>
      <c r="GA391" s="186"/>
      <c r="GB391" s="186"/>
      <c r="GC391" s="186"/>
      <c r="GD391" s="186"/>
      <c r="GE391" s="186"/>
      <c r="GF391" s="186"/>
      <c r="GG391" s="186"/>
      <c r="GH391" s="186"/>
      <c r="GI391" s="186"/>
      <c r="GJ391" s="186"/>
      <c r="GK391" s="186"/>
      <c r="GL391" s="186"/>
      <c r="GM391" s="186"/>
      <c r="GN391" s="186"/>
      <c r="GO391" s="186"/>
      <c r="GP391" s="186"/>
      <c r="GQ391" s="186"/>
      <c r="GR391" s="186"/>
      <c r="GS391" s="186"/>
      <c r="GT391" s="186"/>
      <c r="GU391" s="186"/>
      <c r="GV391" s="186"/>
      <c r="GW391" s="186"/>
      <c r="GX391" s="186"/>
      <c r="GY391" s="186"/>
      <c r="GZ391" s="186"/>
      <c r="HA391" s="186"/>
      <c r="HB391" s="186"/>
      <c r="HC391" s="186"/>
      <c r="HD391" s="186"/>
      <c r="HE391" s="186"/>
      <c r="HF391" s="186"/>
      <c r="HG391" s="186"/>
      <c r="HH391" s="186"/>
      <c r="HI391" s="186"/>
      <c r="HJ391" s="186"/>
      <c r="HK391" s="186"/>
      <c r="HL391" s="186"/>
      <c r="HM391" s="186"/>
      <c r="HN391" s="186"/>
      <c r="HO391" s="186"/>
      <c r="HP391" s="186"/>
      <c r="HQ391" s="186"/>
      <c r="HR391" s="186"/>
      <c r="HS391" s="186"/>
      <c r="HT391" s="186"/>
      <c r="HU391" s="186"/>
      <c r="HV391" s="186"/>
      <c r="HW391" s="186"/>
      <c r="HX391" s="186"/>
      <c r="HY391" s="186"/>
      <c r="HZ391" s="186"/>
      <c r="IA391" s="186"/>
      <c r="IB391" s="186"/>
      <c r="IC391" s="186"/>
      <c r="ID391" s="186"/>
      <c r="IE391" s="186"/>
      <c r="IF391" s="186"/>
      <c r="IG391" s="186"/>
      <c r="IH391" s="186"/>
      <c r="II391" s="186"/>
      <c r="IJ391" s="186"/>
      <c r="IK391" s="186"/>
      <c r="IL391" s="186"/>
      <c r="IM391" s="186"/>
      <c r="IN391" s="186"/>
      <c r="IO391" s="186"/>
      <c r="IP391" s="186"/>
      <c r="IQ391" s="186"/>
      <c r="IR391" s="186"/>
      <c r="IS391" s="186"/>
      <c r="IT391" s="186"/>
      <c r="IU391" s="186"/>
      <c r="IV391" s="186"/>
    </row>
    <row r="392" spans="1:256">
      <c r="A392" s="866">
        <v>92195</v>
      </c>
      <c r="B392" s="842" t="s">
        <v>95</v>
      </c>
      <c r="C392" s="182" t="s">
        <v>0</v>
      </c>
      <c r="D392" s="183">
        <f t="shared" si="160"/>
        <v>10372574</v>
      </c>
      <c r="E392" s="184">
        <f t="shared" si="161"/>
        <v>10372574</v>
      </c>
      <c r="F392" s="184">
        <f t="shared" si="162"/>
        <v>4441570</v>
      </c>
      <c r="G392" s="184">
        <v>99000</v>
      </c>
      <c r="H392" s="184">
        <v>4342570</v>
      </c>
      <c r="I392" s="184">
        <v>5350000</v>
      </c>
      <c r="J392" s="184">
        <v>471000</v>
      </c>
      <c r="K392" s="184">
        <f>110004</f>
        <v>110004</v>
      </c>
      <c r="L392" s="184">
        <v>0</v>
      </c>
      <c r="M392" s="184">
        <f t="shared" si="163"/>
        <v>0</v>
      </c>
      <c r="N392" s="184">
        <v>0</v>
      </c>
      <c r="O392" s="184">
        <v>0</v>
      </c>
      <c r="P392" s="184">
        <v>0</v>
      </c>
      <c r="Q392" s="185"/>
      <c r="R392" s="185"/>
      <c r="S392" s="185"/>
      <c r="T392" s="185"/>
      <c r="U392" s="185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  <c r="BU392" s="186"/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6"/>
      <c r="CF392" s="186"/>
      <c r="CG392" s="186"/>
      <c r="CH392" s="186"/>
      <c r="CI392" s="186"/>
      <c r="CJ392" s="186"/>
      <c r="CK392" s="186"/>
      <c r="CL392" s="186"/>
      <c r="CM392" s="186"/>
      <c r="CN392" s="186"/>
      <c r="CO392" s="186"/>
      <c r="CP392" s="186"/>
      <c r="CQ392" s="186"/>
      <c r="CR392" s="186"/>
      <c r="CS392" s="186"/>
      <c r="CT392" s="186"/>
      <c r="CU392" s="186"/>
      <c r="CV392" s="186"/>
      <c r="CW392" s="186"/>
      <c r="CX392" s="186"/>
      <c r="CY392" s="186"/>
      <c r="CZ392" s="186"/>
      <c r="DA392" s="186"/>
      <c r="DB392" s="186"/>
      <c r="DC392" s="186"/>
      <c r="DD392" s="186"/>
      <c r="DE392" s="186"/>
      <c r="DF392" s="186"/>
      <c r="DG392" s="186"/>
      <c r="DH392" s="186"/>
      <c r="DI392" s="186"/>
      <c r="DJ392" s="186"/>
      <c r="DK392" s="186"/>
      <c r="DL392" s="186"/>
      <c r="DM392" s="186"/>
      <c r="DN392" s="186"/>
      <c r="DO392" s="186"/>
      <c r="DP392" s="186"/>
      <c r="DQ392" s="186"/>
      <c r="DR392" s="186"/>
      <c r="DS392" s="186"/>
      <c r="DT392" s="186"/>
      <c r="DU392" s="186"/>
      <c r="DV392" s="186"/>
      <c r="DW392" s="186"/>
      <c r="DX392" s="186"/>
      <c r="DY392" s="186"/>
      <c r="DZ392" s="186"/>
      <c r="EA392" s="186"/>
      <c r="EB392" s="186"/>
      <c r="EC392" s="186"/>
      <c r="ED392" s="186"/>
      <c r="EE392" s="186"/>
      <c r="EF392" s="186"/>
      <c r="EG392" s="186"/>
      <c r="EH392" s="186"/>
      <c r="EI392" s="186"/>
      <c r="EJ392" s="186"/>
      <c r="EK392" s="186"/>
      <c r="EL392" s="186"/>
      <c r="EM392" s="186"/>
      <c r="EN392" s="186"/>
      <c r="EO392" s="186"/>
      <c r="EP392" s="186"/>
      <c r="EQ392" s="186"/>
      <c r="ER392" s="186"/>
      <c r="ES392" s="186"/>
      <c r="ET392" s="186"/>
      <c r="EU392" s="186"/>
      <c r="EV392" s="186"/>
      <c r="EW392" s="186"/>
      <c r="EX392" s="186"/>
      <c r="EY392" s="186"/>
      <c r="EZ392" s="186"/>
      <c r="FA392" s="186"/>
      <c r="FB392" s="186"/>
      <c r="FC392" s="186"/>
      <c r="FD392" s="186"/>
      <c r="FE392" s="186"/>
      <c r="FF392" s="186"/>
      <c r="FG392" s="186"/>
      <c r="FH392" s="186"/>
      <c r="FI392" s="186"/>
      <c r="FJ392" s="186"/>
      <c r="FK392" s="186"/>
      <c r="FL392" s="186"/>
      <c r="FM392" s="186"/>
      <c r="FN392" s="186"/>
      <c r="FO392" s="186"/>
      <c r="FP392" s="186"/>
      <c r="FQ392" s="186"/>
      <c r="FR392" s="186"/>
      <c r="FS392" s="186"/>
      <c r="FT392" s="186"/>
      <c r="FU392" s="186"/>
      <c r="FV392" s="186"/>
      <c r="FW392" s="186"/>
      <c r="FX392" s="186"/>
      <c r="FY392" s="186"/>
      <c r="FZ392" s="186"/>
      <c r="GA392" s="186"/>
      <c r="GB392" s="186"/>
      <c r="GC392" s="186"/>
      <c r="GD392" s="186"/>
      <c r="GE392" s="186"/>
      <c r="GF392" s="186"/>
      <c r="GG392" s="186"/>
      <c r="GH392" s="186"/>
      <c r="GI392" s="186"/>
      <c r="GJ392" s="186"/>
      <c r="GK392" s="186"/>
      <c r="GL392" s="186"/>
      <c r="GM392" s="186"/>
      <c r="GN392" s="186"/>
      <c r="GO392" s="186"/>
      <c r="GP392" s="186"/>
      <c r="GQ392" s="186"/>
      <c r="GR392" s="186"/>
      <c r="GS392" s="186"/>
      <c r="GT392" s="186"/>
      <c r="GU392" s="186"/>
      <c r="GV392" s="186"/>
      <c r="GW392" s="186"/>
      <c r="GX392" s="186"/>
      <c r="GY392" s="186"/>
      <c r="GZ392" s="186"/>
      <c r="HA392" s="186"/>
      <c r="HB392" s="186"/>
      <c r="HC392" s="186"/>
      <c r="HD392" s="186"/>
      <c r="HE392" s="186"/>
      <c r="HF392" s="186"/>
      <c r="HG392" s="186"/>
      <c r="HH392" s="186"/>
      <c r="HI392" s="186"/>
      <c r="HJ392" s="186"/>
      <c r="HK392" s="186"/>
      <c r="HL392" s="186"/>
      <c r="HM392" s="186"/>
      <c r="HN392" s="186"/>
      <c r="HO392" s="186"/>
      <c r="HP392" s="186"/>
      <c r="HQ392" s="186"/>
      <c r="HR392" s="186"/>
      <c r="HS392" s="186"/>
      <c r="HT392" s="186"/>
      <c r="HU392" s="186"/>
      <c r="HV392" s="186"/>
      <c r="HW392" s="186"/>
      <c r="HX392" s="186"/>
      <c r="HY392" s="186"/>
      <c r="HZ392" s="186"/>
      <c r="IA392" s="186"/>
      <c r="IB392" s="186"/>
      <c r="IC392" s="186"/>
      <c r="ID392" s="186"/>
      <c r="IE392" s="186"/>
      <c r="IF392" s="186"/>
      <c r="IG392" s="186"/>
      <c r="IH392" s="186"/>
      <c r="II392" s="186"/>
      <c r="IJ392" s="186"/>
      <c r="IK392" s="186"/>
      <c r="IL392" s="186"/>
      <c r="IM392" s="186"/>
      <c r="IN392" s="186"/>
      <c r="IO392" s="186"/>
      <c r="IP392" s="186"/>
      <c r="IQ392" s="186"/>
      <c r="IR392" s="186"/>
      <c r="IS392" s="186"/>
      <c r="IT392" s="186"/>
      <c r="IU392" s="186"/>
      <c r="IV392" s="186"/>
    </row>
    <row r="393" spans="1:256">
      <c r="A393" s="867"/>
      <c r="B393" s="843"/>
      <c r="C393" s="182" t="s">
        <v>1</v>
      </c>
      <c r="D393" s="183">
        <f t="shared" si="160"/>
        <v>1410302</v>
      </c>
      <c r="E393" s="184">
        <f t="shared" si="161"/>
        <v>303708</v>
      </c>
      <c r="F393" s="184">
        <f t="shared" si="162"/>
        <v>0</v>
      </c>
      <c r="G393" s="184"/>
      <c r="H393" s="184"/>
      <c r="I393" s="184"/>
      <c r="J393" s="184"/>
      <c r="K393" s="184">
        <v>303708</v>
      </c>
      <c r="L393" s="184"/>
      <c r="M393" s="184">
        <f t="shared" si="163"/>
        <v>1106594</v>
      </c>
      <c r="N393" s="184">
        <v>1106594</v>
      </c>
      <c r="O393" s="184"/>
      <c r="P393" s="184"/>
      <c r="Q393" s="185"/>
      <c r="R393" s="185"/>
      <c r="S393" s="185"/>
      <c r="T393" s="185"/>
      <c r="U393" s="185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  <c r="BU393" s="186"/>
      <c r="BV393" s="186"/>
      <c r="BW393" s="186"/>
      <c r="BX393" s="186"/>
      <c r="BY393" s="186"/>
      <c r="BZ393" s="186"/>
      <c r="CA393" s="186"/>
      <c r="CB393" s="186"/>
      <c r="CC393" s="186"/>
      <c r="CD393" s="186"/>
      <c r="CE393" s="186"/>
      <c r="CF393" s="186"/>
      <c r="CG393" s="186"/>
      <c r="CH393" s="186"/>
      <c r="CI393" s="186"/>
      <c r="CJ393" s="186"/>
      <c r="CK393" s="186"/>
      <c r="CL393" s="186"/>
      <c r="CM393" s="186"/>
      <c r="CN393" s="186"/>
      <c r="CO393" s="186"/>
      <c r="CP393" s="186"/>
      <c r="CQ393" s="186"/>
      <c r="CR393" s="186"/>
      <c r="CS393" s="186"/>
      <c r="CT393" s="186"/>
      <c r="CU393" s="186"/>
      <c r="CV393" s="186"/>
      <c r="CW393" s="186"/>
      <c r="CX393" s="186"/>
      <c r="CY393" s="186"/>
      <c r="CZ393" s="186"/>
      <c r="DA393" s="186"/>
      <c r="DB393" s="186"/>
      <c r="DC393" s="186"/>
      <c r="DD393" s="186"/>
      <c r="DE393" s="186"/>
      <c r="DF393" s="186"/>
      <c r="DG393" s="186"/>
      <c r="DH393" s="186"/>
      <c r="DI393" s="186"/>
      <c r="DJ393" s="186"/>
      <c r="DK393" s="186"/>
      <c r="DL393" s="186"/>
      <c r="DM393" s="186"/>
      <c r="DN393" s="186"/>
      <c r="DO393" s="186"/>
      <c r="DP393" s="186"/>
      <c r="DQ393" s="186"/>
      <c r="DR393" s="186"/>
      <c r="DS393" s="186"/>
      <c r="DT393" s="186"/>
      <c r="DU393" s="186"/>
      <c r="DV393" s="186"/>
      <c r="DW393" s="186"/>
      <c r="DX393" s="186"/>
      <c r="DY393" s="186"/>
      <c r="DZ393" s="186"/>
      <c r="EA393" s="186"/>
      <c r="EB393" s="186"/>
      <c r="EC393" s="186"/>
      <c r="ED393" s="186"/>
      <c r="EE393" s="186"/>
      <c r="EF393" s="186"/>
      <c r="EG393" s="186"/>
      <c r="EH393" s="186"/>
      <c r="EI393" s="186"/>
      <c r="EJ393" s="186"/>
      <c r="EK393" s="186"/>
      <c r="EL393" s="186"/>
      <c r="EM393" s="186"/>
      <c r="EN393" s="186"/>
      <c r="EO393" s="186"/>
      <c r="EP393" s="186"/>
      <c r="EQ393" s="186"/>
      <c r="ER393" s="186"/>
      <c r="ES393" s="186"/>
      <c r="ET393" s="186"/>
      <c r="EU393" s="186"/>
      <c r="EV393" s="186"/>
      <c r="EW393" s="186"/>
      <c r="EX393" s="186"/>
      <c r="EY393" s="186"/>
      <c r="EZ393" s="186"/>
      <c r="FA393" s="186"/>
      <c r="FB393" s="186"/>
      <c r="FC393" s="186"/>
      <c r="FD393" s="186"/>
      <c r="FE393" s="186"/>
      <c r="FF393" s="186"/>
      <c r="FG393" s="186"/>
      <c r="FH393" s="186"/>
      <c r="FI393" s="186"/>
      <c r="FJ393" s="186"/>
      <c r="FK393" s="186"/>
      <c r="FL393" s="186"/>
      <c r="FM393" s="186"/>
      <c r="FN393" s="186"/>
      <c r="FO393" s="186"/>
      <c r="FP393" s="186"/>
      <c r="FQ393" s="186"/>
      <c r="FR393" s="186"/>
      <c r="FS393" s="186"/>
      <c r="FT393" s="186"/>
      <c r="FU393" s="186"/>
      <c r="FV393" s="186"/>
      <c r="FW393" s="186"/>
      <c r="FX393" s="186"/>
      <c r="FY393" s="186"/>
      <c r="FZ393" s="186"/>
      <c r="GA393" s="186"/>
      <c r="GB393" s="186"/>
      <c r="GC393" s="186"/>
      <c r="GD393" s="186"/>
      <c r="GE393" s="186"/>
      <c r="GF393" s="186"/>
      <c r="GG393" s="186"/>
      <c r="GH393" s="186"/>
      <c r="GI393" s="186"/>
      <c r="GJ393" s="186"/>
      <c r="GK393" s="186"/>
      <c r="GL393" s="186"/>
      <c r="GM393" s="186"/>
      <c r="GN393" s="186"/>
      <c r="GO393" s="186"/>
      <c r="GP393" s="186"/>
      <c r="GQ393" s="186"/>
      <c r="GR393" s="186"/>
      <c r="GS393" s="186"/>
      <c r="GT393" s="186"/>
      <c r="GU393" s="186"/>
      <c r="GV393" s="186"/>
      <c r="GW393" s="186"/>
      <c r="GX393" s="186"/>
      <c r="GY393" s="186"/>
      <c r="GZ393" s="186"/>
      <c r="HA393" s="186"/>
      <c r="HB393" s="186"/>
      <c r="HC393" s="186"/>
      <c r="HD393" s="186"/>
      <c r="HE393" s="186"/>
      <c r="HF393" s="186"/>
      <c r="HG393" s="186"/>
      <c r="HH393" s="186"/>
      <c r="HI393" s="186"/>
      <c r="HJ393" s="186"/>
      <c r="HK393" s="186"/>
      <c r="HL393" s="186"/>
      <c r="HM393" s="186"/>
      <c r="HN393" s="186"/>
      <c r="HO393" s="186"/>
      <c r="HP393" s="186"/>
      <c r="HQ393" s="186"/>
      <c r="HR393" s="186"/>
      <c r="HS393" s="186"/>
      <c r="HT393" s="186"/>
      <c r="HU393" s="186"/>
      <c r="HV393" s="186"/>
      <c r="HW393" s="186"/>
      <c r="HX393" s="186"/>
      <c r="HY393" s="186"/>
      <c r="HZ393" s="186"/>
      <c r="IA393" s="186"/>
      <c r="IB393" s="186"/>
      <c r="IC393" s="186"/>
      <c r="ID393" s="186"/>
      <c r="IE393" s="186"/>
      <c r="IF393" s="186"/>
      <c r="IG393" s="186"/>
      <c r="IH393" s="186"/>
      <c r="II393" s="186"/>
      <c r="IJ393" s="186"/>
      <c r="IK393" s="186"/>
      <c r="IL393" s="186"/>
      <c r="IM393" s="186"/>
      <c r="IN393" s="186"/>
      <c r="IO393" s="186"/>
      <c r="IP393" s="186"/>
      <c r="IQ393" s="186"/>
      <c r="IR393" s="186"/>
      <c r="IS393" s="186"/>
      <c r="IT393" s="186"/>
      <c r="IU393" s="186"/>
      <c r="IV393" s="186"/>
    </row>
    <row r="394" spans="1:256">
      <c r="A394" s="868"/>
      <c r="B394" s="844"/>
      <c r="C394" s="182" t="s">
        <v>2</v>
      </c>
      <c r="D394" s="183">
        <f>D392+D393</f>
        <v>11782876</v>
      </c>
      <c r="E394" s="184">
        <f t="shared" ref="E394:P394" si="172">E392+E393</f>
        <v>10676282</v>
      </c>
      <c r="F394" s="184">
        <f t="shared" si="172"/>
        <v>4441570</v>
      </c>
      <c r="G394" s="184">
        <f t="shared" si="172"/>
        <v>99000</v>
      </c>
      <c r="H394" s="184">
        <f t="shared" si="172"/>
        <v>4342570</v>
      </c>
      <c r="I394" s="184">
        <f t="shared" si="172"/>
        <v>5350000</v>
      </c>
      <c r="J394" s="184">
        <f t="shared" si="172"/>
        <v>471000</v>
      </c>
      <c r="K394" s="184">
        <f t="shared" si="172"/>
        <v>413712</v>
      </c>
      <c r="L394" s="184">
        <f t="shared" si="172"/>
        <v>0</v>
      </c>
      <c r="M394" s="184">
        <f t="shared" si="172"/>
        <v>1106594</v>
      </c>
      <c r="N394" s="184">
        <f t="shared" si="172"/>
        <v>1106594</v>
      </c>
      <c r="O394" s="184">
        <f t="shared" si="172"/>
        <v>0</v>
      </c>
      <c r="P394" s="184">
        <f t="shared" si="172"/>
        <v>0</v>
      </c>
      <c r="Q394" s="185"/>
      <c r="R394" s="185"/>
      <c r="S394" s="185"/>
      <c r="T394" s="185"/>
      <c r="U394" s="185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  <c r="BU394" s="186"/>
      <c r="BV394" s="186"/>
      <c r="BW394" s="186"/>
      <c r="BX394" s="186"/>
      <c r="BY394" s="186"/>
      <c r="BZ394" s="186"/>
      <c r="CA394" s="186"/>
      <c r="CB394" s="186"/>
      <c r="CC394" s="186"/>
      <c r="CD394" s="186"/>
      <c r="CE394" s="186"/>
      <c r="CF394" s="186"/>
      <c r="CG394" s="186"/>
      <c r="CH394" s="186"/>
      <c r="CI394" s="186"/>
      <c r="CJ394" s="186"/>
      <c r="CK394" s="186"/>
      <c r="CL394" s="186"/>
      <c r="CM394" s="186"/>
      <c r="CN394" s="186"/>
      <c r="CO394" s="186"/>
      <c r="CP394" s="186"/>
      <c r="CQ394" s="186"/>
      <c r="CR394" s="186"/>
      <c r="CS394" s="186"/>
      <c r="CT394" s="186"/>
      <c r="CU394" s="186"/>
      <c r="CV394" s="186"/>
      <c r="CW394" s="186"/>
      <c r="CX394" s="186"/>
      <c r="CY394" s="186"/>
      <c r="CZ394" s="186"/>
      <c r="DA394" s="186"/>
      <c r="DB394" s="186"/>
      <c r="DC394" s="186"/>
      <c r="DD394" s="186"/>
      <c r="DE394" s="186"/>
      <c r="DF394" s="186"/>
      <c r="DG394" s="186"/>
      <c r="DH394" s="186"/>
      <c r="DI394" s="186"/>
      <c r="DJ394" s="186"/>
      <c r="DK394" s="186"/>
      <c r="DL394" s="186"/>
      <c r="DM394" s="186"/>
      <c r="DN394" s="186"/>
      <c r="DO394" s="186"/>
      <c r="DP394" s="186"/>
      <c r="DQ394" s="186"/>
      <c r="DR394" s="186"/>
      <c r="DS394" s="186"/>
      <c r="DT394" s="186"/>
      <c r="DU394" s="186"/>
      <c r="DV394" s="186"/>
      <c r="DW394" s="186"/>
      <c r="DX394" s="186"/>
      <c r="DY394" s="186"/>
      <c r="DZ394" s="186"/>
      <c r="EA394" s="186"/>
      <c r="EB394" s="186"/>
      <c r="EC394" s="186"/>
      <c r="ED394" s="186"/>
      <c r="EE394" s="186"/>
      <c r="EF394" s="186"/>
      <c r="EG394" s="186"/>
      <c r="EH394" s="186"/>
      <c r="EI394" s="186"/>
      <c r="EJ394" s="186"/>
      <c r="EK394" s="186"/>
      <c r="EL394" s="186"/>
      <c r="EM394" s="186"/>
      <c r="EN394" s="186"/>
      <c r="EO394" s="186"/>
      <c r="EP394" s="186"/>
      <c r="EQ394" s="186"/>
      <c r="ER394" s="186"/>
      <c r="ES394" s="186"/>
      <c r="ET394" s="186"/>
      <c r="EU394" s="186"/>
      <c r="EV394" s="186"/>
      <c r="EW394" s="186"/>
      <c r="EX394" s="186"/>
      <c r="EY394" s="186"/>
      <c r="EZ394" s="186"/>
      <c r="FA394" s="186"/>
      <c r="FB394" s="186"/>
      <c r="FC394" s="186"/>
      <c r="FD394" s="186"/>
      <c r="FE394" s="186"/>
      <c r="FF394" s="186"/>
      <c r="FG394" s="186"/>
      <c r="FH394" s="186"/>
      <c r="FI394" s="186"/>
      <c r="FJ394" s="186"/>
      <c r="FK394" s="186"/>
      <c r="FL394" s="186"/>
      <c r="FM394" s="186"/>
      <c r="FN394" s="186"/>
      <c r="FO394" s="186"/>
      <c r="FP394" s="186"/>
      <c r="FQ394" s="186"/>
      <c r="FR394" s="186"/>
      <c r="FS394" s="186"/>
      <c r="FT394" s="186"/>
      <c r="FU394" s="186"/>
      <c r="FV394" s="186"/>
      <c r="FW394" s="186"/>
      <c r="FX394" s="186"/>
      <c r="FY394" s="186"/>
      <c r="FZ394" s="186"/>
      <c r="GA394" s="186"/>
      <c r="GB394" s="186"/>
      <c r="GC394" s="186"/>
      <c r="GD394" s="186"/>
      <c r="GE394" s="186"/>
      <c r="GF394" s="186"/>
      <c r="GG394" s="186"/>
      <c r="GH394" s="186"/>
      <c r="GI394" s="186"/>
      <c r="GJ394" s="186"/>
      <c r="GK394" s="186"/>
      <c r="GL394" s="186"/>
      <c r="GM394" s="186"/>
      <c r="GN394" s="186"/>
      <c r="GO394" s="186"/>
      <c r="GP394" s="186"/>
      <c r="GQ394" s="186"/>
      <c r="GR394" s="186"/>
      <c r="GS394" s="186"/>
      <c r="GT394" s="186"/>
      <c r="GU394" s="186"/>
      <c r="GV394" s="186"/>
      <c r="GW394" s="186"/>
      <c r="GX394" s="186"/>
      <c r="GY394" s="186"/>
      <c r="GZ394" s="186"/>
      <c r="HA394" s="186"/>
      <c r="HB394" s="186"/>
      <c r="HC394" s="186"/>
      <c r="HD394" s="186"/>
      <c r="HE394" s="186"/>
      <c r="HF394" s="186"/>
      <c r="HG394" s="186"/>
      <c r="HH394" s="186"/>
      <c r="HI394" s="186"/>
      <c r="HJ394" s="186"/>
      <c r="HK394" s="186"/>
      <c r="HL394" s="186"/>
      <c r="HM394" s="186"/>
      <c r="HN394" s="186"/>
      <c r="HO394" s="186"/>
      <c r="HP394" s="186"/>
      <c r="HQ394" s="186"/>
      <c r="HR394" s="186"/>
      <c r="HS394" s="186"/>
      <c r="HT394" s="186"/>
      <c r="HU394" s="186"/>
      <c r="HV394" s="186"/>
      <c r="HW394" s="186"/>
      <c r="HX394" s="186"/>
      <c r="HY394" s="186"/>
      <c r="HZ394" s="186"/>
      <c r="IA394" s="186"/>
      <c r="IB394" s="186"/>
      <c r="IC394" s="186"/>
      <c r="ID394" s="186"/>
      <c r="IE394" s="186"/>
      <c r="IF394" s="186"/>
      <c r="IG394" s="186"/>
      <c r="IH394" s="186"/>
      <c r="II394" s="186"/>
      <c r="IJ394" s="186"/>
      <c r="IK394" s="186"/>
      <c r="IL394" s="186"/>
      <c r="IM394" s="186"/>
      <c r="IN394" s="186"/>
      <c r="IO394" s="186"/>
      <c r="IP394" s="186"/>
      <c r="IQ394" s="186"/>
      <c r="IR394" s="186"/>
      <c r="IS394" s="186"/>
      <c r="IT394" s="186"/>
      <c r="IU394" s="186"/>
      <c r="IV394" s="186"/>
    </row>
    <row r="395" spans="1:256" ht="15">
      <c r="A395" s="863">
        <v>925</v>
      </c>
      <c r="B395" s="854" t="s">
        <v>69</v>
      </c>
      <c r="C395" s="194" t="s">
        <v>0</v>
      </c>
      <c r="D395" s="199">
        <f t="shared" ref="D395:P396" si="173">D398</f>
        <v>13898430</v>
      </c>
      <c r="E395" s="196">
        <f t="shared" si="173"/>
        <v>7709473</v>
      </c>
      <c r="F395" s="196">
        <f t="shared" si="173"/>
        <v>6787047</v>
      </c>
      <c r="G395" s="196">
        <f t="shared" si="173"/>
        <v>4971732</v>
      </c>
      <c r="H395" s="196">
        <f t="shared" si="173"/>
        <v>1815315</v>
      </c>
      <c r="I395" s="196">
        <f t="shared" si="173"/>
        <v>0</v>
      </c>
      <c r="J395" s="196">
        <f t="shared" si="173"/>
        <v>125648</v>
      </c>
      <c r="K395" s="196">
        <f t="shared" si="173"/>
        <v>796778</v>
      </c>
      <c r="L395" s="196">
        <f t="shared" si="173"/>
        <v>0</v>
      </c>
      <c r="M395" s="196">
        <f t="shared" si="173"/>
        <v>6188957</v>
      </c>
      <c r="N395" s="196">
        <f t="shared" si="173"/>
        <v>6188957</v>
      </c>
      <c r="O395" s="196">
        <f>O398</f>
        <v>2251014</v>
      </c>
      <c r="P395" s="196">
        <f t="shared" si="173"/>
        <v>0</v>
      </c>
      <c r="Q395" s="197"/>
      <c r="R395" s="197"/>
      <c r="S395" s="197"/>
      <c r="T395" s="197"/>
      <c r="U395" s="197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  <c r="AT395" s="198"/>
      <c r="AU395" s="198"/>
      <c r="AV395" s="198"/>
      <c r="AW395" s="198"/>
      <c r="AX395" s="198"/>
      <c r="AY395" s="198"/>
      <c r="AZ395" s="19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  <c r="CG395" s="198"/>
      <c r="CH395" s="198"/>
      <c r="CI395" s="198"/>
      <c r="CJ395" s="198"/>
      <c r="CK395" s="198"/>
      <c r="CL395" s="198"/>
      <c r="CM395" s="198"/>
      <c r="CN395" s="198"/>
      <c r="CO395" s="198"/>
      <c r="CP395" s="198"/>
      <c r="CQ395" s="198"/>
      <c r="CR395" s="198"/>
      <c r="CS395" s="198"/>
      <c r="CT395" s="198"/>
      <c r="CU395" s="198"/>
      <c r="CV395" s="198"/>
      <c r="CW395" s="198"/>
      <c r="CX395" s="198"/>
      <c r="CY395" s="198"/>
      <c r="CZ395" s="198"/>
      <c r="DA395" s="198"/>
      <c r="DB395" s="198"/>
      <c r="DC395" s="198"/>
      <c r="DD395" s="198"/>
      <c r="DE395" s="198"/>
      <c r="DF395" s="198"/>
      <c r="DG395" s="198"/>
      <c r="DH395" s="198"/>
      <c r="DI395" s="198"/>
      <c r="DJ395" s="198"/>
      <c r="DK395" s="198"/>
      <c r="DL395" s="198"/>
      <c r="DM395" s="198"/>
      <c r="DN395" s="198"/>
      <c r="DO395" s="198"/>
      <c r="DP395" s="198"/>
      <c r="DQ395" s="198"/>
      <c r="DR395" s="198"/>
      <c r="DS395" s="198"/>
      <c r="DT395" s="198"/>
      <c r="DU395" s="198"/>
      <c r="DV395" s="198"/>
      <c r="DW395" s="198"/>
      <c r="DX395" s="198"/>
      <c r="DY395" s="198"/>
      <c r="DZ395" s="198"/>
      <c r="EA395" s="198"/>
      <c r="EB395" s="198"/>
      <c r="EC395" s="198"/>
      <c r="ED395" s="198"/>
      <c r="EE395" s="198"/>
      <c r="EF395" s="198"/>
      <c r="EG395" s="198"/>
      <c r="EH395" s="198"/>
      <c r="EI395" s="198"/>
      <c r="EJ395" s="198"/>
      <c r="EK395" s="198"/>
      <c r="EL395" s="198"/>
      <c r="EM395" s="198"/>
      <c r="EN395" s="198"/>
      <c r="EO395" s="198"/>
      <c r="EP395" s="198"/>
      <c r="EQ395" s="198"/>
      <c r="ER395" s="198"/>
      <c r="ES395" s="198"/>
      <c r="ET395" s="198"/>
      <c r="EU395" s="198"/>
      <c r="EV395" s="198"/>
      <c r="EW395" s="198"/>
      <c r="EX395" s="198"/>
      <c r="EY395" s="198"/>
      <c r="EZ395" s="198"/>
      <c r="FA395" s="198"/>
      <c r="FB395" s="198"/>
      <c r="FC395" s="198"/>
      <c r="FD395" s="198"/>
      <c r="FE395" s="198"/>
      <c r="FF395" s="198"/>
      <c r="FG395" s="198"/>
      <c r="FH395" s="198"/>
      <c r="FI395" s="198"/>
      <c r="FJ395" s="198"/>
      <c r="FK395" s="198"/>
      <c r="FL395" s="198"/>
      <c r="FM395" s="198"/>
      <c r="FN395" s="198"/>
      <c r="FO395" s="198"/>
      <c r="FP395" s="198"/>
      <c r="FQ395" s="198"/>
      <c r="FR395" s="198"/>
      <c r="FS395" s="198"/>
      <c r="FT395" s="198"/>
      <c r="FU395" s="198"/>
      <c r="FV395" s="198"/>
      <c r="FW395" s="198"/>
      <c r="FX395" s="198"/>
      <c r="FY395" s="198"/>
      <c r="FZ395" s="198"/>
      <c r="GA395" s="198"/>
      <c r="GB395" s="198"/>
      <c r="GC395" s="198"/>
      <c r="GD395" s="198"/>
      <c r="GE395" s="198"/>
      <c r="GF395" s="198"/>
      <c r="GG395" s="198"/>
      <c r="GH395" s="198"/>
      <c r="GI395" s="198"/>
      <c r="GJ395" s="198"/>
      <c r="GK395" s="198"/>
      <c r="GL395" s="198"/>
      <c r="GM395" s="198"/>
      <c r="GN395" s="198"/>
      <c r="GO395" s="198"/>
      <c r="GP395" s="198"/>
      <c r="GQ395" s="198"/>
      <c r="GR395" s="198"/>
      <c r="GS395" s="198"/>
      <c r="GT395" s="198"/>
      <c r="GU395" s="198"/>
      <c r="GV395" s="198"/>
      <c r="GW395" s="198"/>
      <c r="GX395" s="198"/>
      <c r="GY395" s="198"/>
      <c r="GZ395" s="198"/>
      <c r="HA395" s="198"/>
      <c r="HB395" s="198"/>
      <c r="HC395" s="198"/>
      <c r="HD395" s="198"/>
      <c r="HE395" s="198"/>
      <c r="HF395" s="198"/>
      <c r="HG395" s="198"/>
      <c r="HH395" s="198"/>
      <c r="HI395" s="198"/>
      <c r="HJ395" s="198"/>
      <c r="HK395" s="198"/>
      <c r="HL395" s="198"/>
      <c r="HM395" s="198"/>
      <c r="HN395" s="198"/>
      <c r="HO395" s="198"/>
      <c r="HP395" s="198"/>
      <c r="HQ395" s="198"/>
      <c r="HR395" s="198"/>
      <c r="HS395" s="198"/>
      <c r="HT395" s="198"/>
      <c r="HU395" s="198"/>
      <c r="HV395" s="198"/>
      <c r="HW395" s="198"/>
      <c r="HX395" s="198"/>
      <c r="HY395" s="198"/>
      <c r="HZ395" s="198"/>
      <c r="IA395" s="198"/>
      <c r="IB395" s="198"/>
      <c r="IC395" s="198"/>
      <c r="ID395" s="198"/>
      <c r="IE395" s="198"/>
      <c r="IF395" s="198"/>
      <c r="IG395" s="198"/>
      <c r="IH395" s="198"/>
      <c r="II395" s="198"/>
      <c r="IJ395" s="198"/>
      <c r="IK395" s="198"/>
      <c r="IL395" s="198"/>
      <c r="IM395" s="198"/>
      <c r="IN395" s="198"/>
      <c r="IO395" s="198"/>
      <c r="IP395" s="198"/>
      <c r="IQ395" s="198"/>
      <c r="IR395" s="198"/>
      <c r="IS395" s="198"/>
      <c r="IT395" s="198"/>
      <c r="IU395" s="198"/>
      <c r="IV395" s="198"/>
    </row>
    <row r="396" spans="1:256" ht="15">
      <c r="A396" s="864"/>
      <c r="B396" s="855"/>
      <c r="C396" s="194" t="s">
        <v>1</v>
      </c>
      <c r="D396" s="199">
        <f t="shared" si="173"/>
        <v>157073</v>
      </c>
      <c r="E396" s="196">
        <f t="shared" si="173"/>
        <v>7073</v>
      </c>
      <c r="F396" s="196">
        <f t="shared" si="173"/>
        <v>7073</v>
      </c>
      <c r="G396" s="196">
        <f t="shared" si="173"/>
        <v>41</v>
      </c>
      <c r="H396" s="196">
        <f t="shared" si="173"/>
        <v>7032</v>
      </c>
      <c r="I396" s="196">
        <f t="shared" si="173"/>
        <v>0</v>
      </c>
      <c r="J396" s="196">
        <f t="shared" si="173"/>
        <v>0</v>
      </c>
      <c r="K396" s="196">
        <f t="shared" si="173"/>
        <v>0</v>
      </c>
      <c r="L396" s="196">
        <f t="shared" si="173"/>
        <v>0</v>
      </c>
      <c r="M396" s="196">
        <f t="shared" si="173"/>
        <v>150000</v>
      </c>
      <c r="N396" s="196">
        <f t="shared" si="173"/>
        <v>150000</v>
      </c>
      <c r="O396" s="196">
        <f>O399</f>
        <v>0</v>
      </c>
      <c r="P396" s="196">
        <f t="shared" si="173"/>
        <v>0</v>
      </c>
      <c r="Q396" s="197"/>
      <c r="R396" s="197"/>
      <c r="S396" s="197"/>
      <c r="T396" s="197"/>
      <c r="U396" s="197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  <c r="AT396" s="198"/>
      <c r="AU396" s="198"/>
      <c r="AV396" s="198"/>
      <c r="AW396" s="198"/>
      <c r="AX396" s="198"/>
      <c r="AY396" s="198"/>
      <c r="AZ396" s="19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  <c r="CG396" s="198"/>
      <c r="CH396" s="198"/>
      <c r="CI396" s="198"/>
      <c r="CJ396" s="198"/>
      <c r="CK396" s="198"/>
      <c r="CL396" s="198"/>
      <c r="CM396" s="198"/>
      <c r="CN396" s="198"/>
      <c r="CO396" s="198"/>
      <c r="CP396" s="198"/>
      <c r="CQ396" s="198"/>
      <c r="CR396" s="198"/>
      <c r="CS396" s="198"/>
      <c r="CT396" s="198"/>
      <c r="CU396" s="198"/>
      <c r="CV396" s="198"/>
      <c r="CW396" s="198"/>
      <c r="CX396" s="198"/>
      <c r="CY396" s="198"/>
      <c r="CZ396" s="198"/>
      <c r="DA396" s="198"/>
      <c r="DB396" s="198"/>
      <c r="DC396" s="198"/>
      <c r="DD396" s="198"/>
      <c r="DE396" s="198"/>
      <c r="DF396" s="198"/>
      <c r="DG396" s="198"/>
      <c r="DH396" s="198"/>
      <c r="DI396" s="198"/>
      <c r="DJ396" s="198"/>
      <c r="DK396" s="198"/>
      <c r="DL396" s="198"/>
      <c r="DM396" s="198"/>
      <c r="DN396" s="198"/>
      <c r="DO396" s="198"/>
      <c r="DP396" s="198"/>
      <c r="DQ396" s="198"/>
      <c r="DR396" s="198"/>
      <c r="DS396" s="198"/>
      <c r="DT396" s="198"/>
      <c r="DU396" s="198"/>
      <c r="DV396" s="198"/>
      <c r="DW396" s="198"/>
      <c r="DX396" s="198"/>
      <c r="DY396" s="198"/>
      <c r="DZ396" s="198"/>
      <c r="EA396" s="198"/>
      <c r="EB396" s="198"/>
      <c r="EC396" s="198"/>
      <c r="ED396" s="198"/>
      <c r="EE396" s="198"/>
      <c r="EF396" s="198"/>
      <c r="EG396" s="198"/>
      <c r="EH396" s="198"/>
      <c r="EI396" s="198"/>
      <c r="EJ396" s="198"/>
      <c r="EK396" s="198"/>
      <c r="EL396" s="198"/>
      <c r="EM396" s="198"/>
      <c r="EN396" s="198"/>
      <c r="EO396" s="198"/>
      <c r="EP396" s="198"/>
      <c r="EQ396" s="198"/>
      <c r="ER396" s="198"/>
      <c r="ES396" s="198"/>
      <c r="ET396" s="198"/>
      <c r="EU396" s="198"/>
      <c r="EV396" s="198"/>
      <c r="EW396" s="198"/>
      <c r="EX396" s="198"/>
      <c r="EY396" s="198"/>
      <c r="EZ396" s="198"/>
      <c r="FA396" s="198"/>
      <c r="FB396" s="198"/>
      <c r="FC396" s="198"/>
      <c r="FD396" s="198"/>
      <c r="FE396" s="198"/>
      <c r="FF396" s="198"/>
      <c r="FG396" s="198"/>
      <c r="FH396" s="198"/>
      <c r="FI396" s="198"/>
      <c r="FJ396" s="198"/>
      <c r="FK396" s="198"/>
      <c r="FL396" s="198"/>
      <c r="FM396" s="198"/>
      <c r="FN396" s="198"/>
      <c r="FO396" s="198"/>
      <c r="FP396" s="198"/>
      <c r="FQ396" s="198"/>
      <c r="FR396" s="198"/>
      <c r="FS396" s="198"/>
      <c r="FT396" s="198"/>
      <c r="FU396" s="198"/>
      <c r="FV396" s="198"/>
      <c r="FW396" s="198"/>
      <c r="FX396" s="198"/>
      <c r="FY396" s="198"/>
      <c r="FZ396" s="198"/>
      <c r="GA396" s="198"/>
      <c r="GB396" s="198"/>
      <c r="GC396" s="198"/>
      <c r="GD396" s="198"/>
      <c r="GE396" s="198"/>
      <c r="GF396" s="198"/>
      <c r="GG396" s="198"/>
      <c r="GH396" s="198"/>
      <c r="GI396" s="198"/>
      <c r="GJ396" s="198"/>
      <c r="GK396" s="198"/>
      <c r="GL396" s="198"/>
      <c r="GM396" s="198"/>
      <c r="GN396" s="198"/>
      <c r="GO396" s="198"/>
      <c r="GP396" s="198"/>
      <c r="GQ396" s="198"/>
      <c r="GR396" s="198"/>
      <c r="GS396" s="198"/>
      <c r="GT396" s="198"/>
      <c r="GU396" s="198"/>
      <c r="GV396" s="198"/>
      <c r="GW396" s="198"/>
      <c r="GX396" s="198"/>
      <c r="GY396" s="198"/>
      <c r="GZ396" s="198"/>
      <c r="HA396" s="198"/>
      <c r="HB396" s="198"/>
      <c r="HC396" s="198"/>
      <c r="HD396" s="198"/>
      <c r="HE396" s="198"/>
      <c r="HF396" s="198"/>
      <c r="HG396" s="198"/>
      <c r="HH396" s="198"/>
      <c r="HI396" s="198"/>
      <c r="HJ396" s="198"/>
      <c r="HK396" s="198"/>
      <c r="HL396" s="198"/>
      <c r="HM396" s="198"/>
      <c r="HN396" s="198"/>
      <c r="HO396" s="198"/>
      <c r="HP396" s="198"/>
      <c r="HQ396" s="198"/>
      <c r="HR396" s="198"/>
      <c r="HS396" s="198"/>
      <c r="HT396" s="198"/>
      <c r="HU396" s="198"/>
      <c r="HV396" s="198"/>
      <c r="HW396" s="198"/>
      <c r="HX396" s="198"/>
      <c r="HY396" s="198"/>
      <c r="HZ396" s="198"/>
      <c r="IA396" s="198"/>
      <c r="IB396" s="198"/>
      <c r="IC396" s="198"/>
      <c r="ID396" s="198"/>
      <c r="IE396" s="198"/>
      <c r="IF396" s="198"/>
      <c r="IG396" s="198"/>
      <c r="IH396" s="198"/>
      <c r="II396" s="198"/>
      <c r="IJ396" s="198"/>
      <c r="IK396" s="198"/>
      <c r="IL396" s="198"/>
      <c r="IM396" s="198"/>
      <c r="IN396" s="198"/>
      <c r="IO396" s="198"/>
      <c r="IP396" s="198"/>
      <c r="IQ396" s="198"/>
      <c r="IR396" s="198"/>
      <c r="IS396" s="198"/>
      <c r="IT396" s="198"/>
      <c r="IU396" s="198"/>
      <c r="IV396" s="198"/>
    </row>
    <row r="397" spans="1:256" ht="15">
      <c r="A397" s="865"/>
      <c r="B397" s="856"/>
      <c r="C397" s="194" t="s">
        <v>2</v>
      </c>
      <c r="D397" s="199">
        <f>D395+D396</f>
        <v>14055503</v>
      </c>
      <c r="E397" s="196">
        <f t="shared" ref="E397:P397" si="174">E395+E396</f>
        <v>7716546</v>
      </c>
      <c r="F397" s="196">
        <f t="shared" si="174"/>
        <v>6794120</v>
      </c>
      <c r="G397" s="196">
        <f t="shared" si="174"/>
        <v>4971773</v>
      </c>
      <c r="H397" s="196">
        <f t="shared" si="174"/>
        <v>1822347</v>
      </c>
      <c r="I397" s="196">
        <f t="shared" si="174"/>
        <v>0</v>
      </c>
      <c r="J397" s="196">
        <f t="shared" si="174"/>
        <v>125648</v>
      </c>
      <c r="K397" s="196">
        <f t="shared" si="174"/>
        <v>796778</v>
      </c>
      <c r="L397" s="196">
        <f t="shared" si="174"/>
        <v>0</v>
      </c>
      <c r="M397" s="196">
        <f t="shared" si="174"/>
        <v>6338957</v>
      </c>
      <c r="N397" s="196">
        <f t="shared" si="174"/>
        <v>6338957</v>
      </c>
      <c r="O397" s="196">
        <f t="shared" si="174"/>
        <v>2251014</v>
      </c>
      <c r="P397" s="196">
        <f t="shared" si="174"/>
        <v>0</v>
      </c>
      <c r="Q397" s="197"/>
      <c r="R397" s="197"/>
      <c r="S397" s="197"/>
      <c r="T397" s="197"/>
      <c r="U397" s="197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  <c r="CG397" s="198"/>
      <c r="CH397" s="198"/>
      <c r="CI397" s="198"/>
      <c r="CJ397" s="198"/>
      <c r="CK397" s="198"/>
      <c r="CL397" s="198"/>
      <c r="CM397" s="198"/>
      <c r="CN397" s="198"/>
      <c r="CO397" s="198"/>
      <c r="CP397" s="198"/>
      <c r="CQ397" s="198"/>
      <c r="CR397" s="198"/>
      <c r="CS397" s="198"/>
      <c r="CT397" s="198"/>
      <c r="CU397" s="198"/>
      <c r="CV397" s="198"/>
      <c r="CW397" s="198"/>
      <c r="CX397" s="198"/>
      <c r="CY397" s="198"/>
      <c r="CZ397" s="198"/>
      <c r="DA397" s="198"/>
      <c r="DB397" s="198"/>
      <c r="DC397" s="198"/>
      <c r="DD397" s="198"/>
      <c r="DE397" s="198"/>
      <c r="DF397" s="198"/>
      <c r="DG397" s="198"/>
      <c r="DH397" s="198"/>
      <c r="DI397" s="198"/>
      <c r="DJ397" s="198"/>
      <c r="DK397" s="198"/>
      <c r="DL397" s="198"/>
      <c r="DM397" s="198"/>
      <c r="DN397" s="198"/>
      <c r="DO397" s="198"/>
      <c r="DP397" s="198"/>
      <c r="DQ397" s="198"/>
      <c r="DR397" s="198"/>
      <c r="DS397" s="198"/>
      <c r="DT397" s="198"/>
      <c r="DU397" s="198"/>
      <c r="DV397" s="198"/>
      <c r="DW397" s="198"/>
      <c r="DX397" s="198"/>
      <c r="DY397" s="198"/>
      <c r="DZ397" s="198"/>
      <c r="EA397" s="198"/>
      <c r="EB397" s="198"/>
      <c r="EC397" s="198"/>
      <c r="ED397" s="198"/>
      <c r="EE397" s="198"/>
      <c r="EF397" s="198"/>
      <c r="EG397" s="198"/>
      <c r="EH397" s="198"/>
      <c r="EI397" s="198"/>
      <c r="EJ397" s="198"/>
      <c r="EK397" s="198"/>
      <c r="EL397" s="198"/>
      <c r="EM397" s="198"/>
      <c r="EN397" s="198"/>
      <c r="EO397" s="198"/>
      <c r="EP397" s="198"/>
      <c r="EQ397" s="198"/>
      <c r="ER397" s="198"/>
      <c r="ES397" s="198"/>
      <c r="ET397" s="198"/>
      <c r="EU397" s="198"/>
      <c r="EV397" s="198"/>
      <c r="EW397" s="198"/>
      <c r="EX397" s="198"/>
      <c r="EY397" s="198"/>
      <c r="EZ397" s="198"/>
      <c r="FA397" s="198"/>
      <c r="FB397" s="198"/>
      <c r="FC397" s="198"/>
      <c r="FD397" s="198"/>
      <c r="FE397" s="198"/>
      <c r="FF397" s="198"/>
      <c r="FG397" s="198"/>
      <c r="FH397" s="198"/>
      <c r="FI397" s="198"/>
      <c r="FJ397" s="198"/>
      <c r="FK397" s="198"/>
      <c r="FL397" s="198"/>
      <c r="FM397" s="198"/>
      <c r="FN397" s="198"/>
      <c r="FO397" s="198"/>
      <c r="FP397" s="198"/>
      <c r="FQ397" s="198"/>
      <c r="FR397" s="198"/>
      <c r="FS397" s="198"/>
      <c r="FT397" s="198"/>
      <c r="FU397" s="198"/>
      <c r="FV397" s="198"/>
      <c r="FW397" s="198"/>
      <c r="FX397" s="198"/>
      <c r="FY397" s="198"/>
      <c r="FZ397" s="198"/>
      <c r="GA397" s="198"/>
      <c r="GB397" s="198"/>
      <c r="GC397" s="198"/>
      <c r="GD397" s="198"/>
      <c r="GE397" s="198"/>
      <c r="GF397" s="198"/>
      <c r="GG397" s="198"/>
      <c r="GH397" s="198"/>
      <c r="GI397" s="198"/>
      <c r="GJ397" s="198"/>
      <c r="GK397" s="198"/>
      <c r="GL397" s="198"/>
      <c r="GM397" s="198"/>
      <c r="GN397" s="198"/>
      <c r="GO397" s="198"/>
      <c r="GP397" s="198"/>
      <c r="GQ397" s="198"/>
      <c r="GR397" s="198"/>
      <c r="GS397" s="198"/>
      <c r="GT397" s="198"/>
      <c r="GU397" s="198"/>
      <c r="GV397" s="198"/>
      <c r="GW397" s="198"/>
      <c r="GX397" s="198"/>
      <c r="GY397" s="198"/>
      <c r="GZ397" s="198"/>
      <c r="HA397" s="198"/>
      <c r="HB397" s="198"/>
      <c r="HC397" s="198"/>
      <c r="HD397" s="198"/>
      <c r="HE397" s="198"/>
      <c r="HF397" s="198"/>
      <c r="HG397" s="198"/>
      <c r="HH397" s="198"/>
      <c r="HI397" s="198"/>
      <c r="HJ397" s="198"/>
      <c r="HK397" s="198"/>
      <c r="HL397" s="198"/>
      <c r="HM397" s="198"/>
      <c r="HN397" s="198"/>
      <c r="HO397" s="198"/>
      <c r="HP397" s="198"/>
      <c r="HQ397" s="198"/>
      <c r="HR397" s="198"/>
      <c r="HS397" s="198"/>
      <c r="HT397" s="198"/>
      <c r="HU397" s="198"/>
      <c r="HV397" s="198"/>
      <c r="HW397" s="198"/>
      <c r="HX397" s="198"/>
      <c r="HY397" s="198"/>
      <c r="HZ397" s="198"/>
      <c r="IA397" s="198"/>
      <c r="IB397" s="198"/>
      <c r="IC397" s="198"/>
      <c r="ID397" s="198"/>
      <c r="IE397" s="198"/>
      <c r="IF397" s="198"/>
      <c r="IG397" s="198"/>
      <c r="IH397" s="198"/>
      <c r="II397" s="198"/>
      <c r="IJ397" s="198"/>
      <c r="IK397" s="198"/>
      <c r="IL397" s="198"/>
      <c r="IM397" s="198"/>
      <c r="IN397" s="198"/>
      <c r="IO397" s="198"/>
      <c r="IP397" s="198"/>
      <c r="IQ397" s="198"/>
      <c r="IR397" s="198"/>
      <c r="IS397" s="198"/>
      <c r="IT397" s="198"/>
      <c r="IU397" s="198"/>
      <c r="IV397" s="198"/>
    </row>
    <row r="398" spans="1:256">
      <c r="A398" s="866">
        <v>92502</v>
      </c>
      <c r="B398" s="842" t="s">
        <v>122</v>
      </c>
      <c r="C398" s="182" t="s">
        <v>0</v>
      </c>
      <c r="D398" s="183">
        <f>E398+M398</f>
        <v>13898430</v>
      </c>
      <c r="E398" s="184">
        <f>F398+I398+J398+K398+L398</f>
        <v>7709473</v>
      </c>
      <c r="F398" s="184">
        <f>G398+H398</f>
        <v>6787047</v>
      </c>
      <c r="G398" s="184">
        <v>4971732</v>
      </c>
      <c r="H398" s="184">
        <v>1815315</v>
      </c>
      <c r="I398" s="184">
        <v>0</v>
      </c>
      <c r="J398" s="184">
        <v>125648</v>
      </c>
      <c r="K398" s="184">
        <f>1925466-1851114+324905+6992+427+1853+112+369+22+6789+411+92498+5602+38852+2353+716+43+5318+322+311+19+1867+113+302+18+32219+1951+4714+286+943+57+164651+9971+16425+995</f>
        <v>796778</v>
      </c>
      <c r="L398" s="184">
        <v>0</v>
      </c>
      <c r="M398" s="184">
        <f>N398+P398</f>
        <v>6188957</v>
      </c>
      <c r="N398" s="184">
        <f>5789057+75526+4574+180094+10906+121446+7354</f>
        <v>6188957</v>
      </c>
      <c r="O398" s="184">
        <f>1401225+247273+172225+30391+75526+4574+180094+10906+121446+7354</f>
        <v>2251014</v>
      </c>
      <c r="P398" s="184">
        <v>0</v>
      </c>
      <c r="Q398" s="185"/>
      <c r="R398" s="185"/>
      <c r="S398" s="185"/>
      <c r="T398" s="185"/>
      <c r="U398" s="185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  <c r="BU398" s="186"/>
      <c r="BV398" s="186"/>
      <c r="BW398" s="186"/>
      <c r="BX398" s="186"/>
      <c r="BY398" s="186"/>
      <c r="BZ398" s="186"/>
      <c r="CA398" s="186"/>
      <c r="CB398" s="186"/>
      <c r="CC398" s="186"/>
      <c r="CD398" s="186"/>
      <c r="CE398" s="186"/>
      <c r="CF398" s="186"/>
      <c r="CG398" s="186"/>
      <c r="CH398" s="186"/>
      <c r="CI398" s="186"/>
      <c r="CJ398" s="186"/>
      <c r="CK398" s="186"/>
      <c r="CL398" s="186"/>
      <c r="CM398" s="186"/>
      <c r="CN398" s="186"/>
      <c r="CO398" s="186"/>
      <c r="CP398" s="186"/>
      <c r="CQ398" s="186"/>
      <c r="CR398" s="186"/>
      <c r="CS398" s="186"/>
      <c r="CT398" s="186"/>
      <c r="CU398" s="186"/>
      <c r="CV398" s="186"/>
      <c r="CW398" s="186"/>
      <c r="CX398" s="186"/>
      <c r="CY398" s="186"/>
      <c r="CZ398" s="186"/>
      <c r="DA398" s="186"/>
      <c r="DB398" s="186"/>
      <c r="DC398" s="186"/>
      <c r="DD398" s="186"/>
      <c r="DE398" s="186"/>
      <c r="DF398" s="186"/>
      <c r="DG398" s="186"/>
      <c r="DH398" s="186"/>
      <c r="DI398" s="186"/>
      <c r="DJ398" s="186"/>
      <c r="DK398" s="186"/>
      <c r="DL398" s="186"/>
      <c r="DM398" s="186"/>
      <c r="DN398" s="186"/>
      <c r="DO398" s="186"/>
      <c r="DP398" s="186"/>
      <c r="DQ398" s="186"/>
      <c r="DR398" s="186"/>
      <c r="DS398" s="186"/>
      <c r="DT398" s="186"/>
      <c r="DU398" s="186"/>
      <c r="DV398" s="186"/>
      <c r="DW398" s="186"/>
      <c r="DX398" s="186"/>
      <c r="DY398" s="186"/>
      <c r="DZ398" s="186"/>
      <c r="EA398" s="186"/>
      <c r="EB398" s="186"/>
      <c r="EC398" s="186"/>
      <c r="ED398" s="186"/>
      <c r="EE398" s="186"/>
      <c r="EF398" s="186"/>
      <c r="EG398" s="186"/>
      <c r="EH398" s="186"/>
      <c r="EI398" s="186"/>
      <c r="EJ398" s="186"/>
      <c r="EK398" s="186"/>
      <c r="EL398" s="186"/>
      <c r="EM398" s="186"/>
      <c r="EN398" s="186"/>
      <c r="EO398" s="186"/>
      <c r="EP398" s="186"/>
      <c r="EQ398" s="186"/>
      <c r="ER398" s="186"/>
      <c r="ES398" s="186"/>
      <c r="ET398" s="186"/>
      <c r="EU398" s="186"/>
      <c r="EV398" s="186"/>
      <c r="EW398" s="186"/>
      <c r="EX398" s="186"/>
      <c r="EY398" s="186"/>
      <c r="EZ398" s="186"/>
      <c r="FA398" s="186"/>
      <c r="FB398" s="186"/>
      <c r="FC398" s="186"/>
      <c r="FD398" s="186"/>
      <c r="FE398" s="186"/>
      <c r="FF398" s="186"/>
      <c r="FG398" s="186"/>
      <c r="FH398" s="186"/>
      <c r="FI398" s="186"/>
      <c r="FJ398" s="186"/>
      <c r="FK398" s="186"/>
      <c r="FL398" s="186"/>
      <c r="FM398" s="186"/>
      <c r="FN398" s="186"/>
      <c r="FO398" s="186"/>
      <c r="FP398" s="186"/>
      <c r="FQ398" s="186"/>
      <c r="FR398" s="186"/>
      <c r="FS398" s="186"/>
      <c r="FT398" s="186"/>
      <c r="FU398" s="186"/>
      <c r="FV398" s="186"/>
      <c r="FW398" s="186"/>
      <c r="FX398" s="186"/>
      <c r="FY398" s="186"/>
      <c r="FZ398" s="186"/>
      <c r="GA398" s="186"/>
      <c r="GB398" s="186"/>
      <c r="GC398" s="186"/>
      <c r="GD398" s="186"/>
      <c r="GE398" s="186"/>
      <c r="GF398" s="186"/>
      <c r="GG398" s="186"/>
      <c r="GH398" s="186"/>
      <c r="GI398" s="186"/>
      <c r="GJ398" s="186"/>
      <c r="GK398" s="186"/>
      <c r="GL398" s="186"/>
      <c r="GM398" s="186"/>
      <c r="GN398" s="186"/>
      <c r="GO398" s="186"/>
      <c r="GP398" s="186"/>
      <c r="GQ398" s="186"/>
      <c r="GR398" s="186"/>
      <c r="GS398" s="186"/>
      <c r="GT398" s="186"/>
      <c r="GU398" s="186"/>
      <c r="GV398" s="186"/>
      <c r="GW398" s="186"/>
      <c r="GX398" s="186"/>
      <c r="GY398" s="186"/>
      <c r="GZ398" s="186"/>
      <c r="HA398" s="186"/>
      <c r="HB398" s="186"/>
      <c r="HC398" s="186"/>
      <c r="HD398" s="186"/>
      <c r="HE398" s="186"/>
      <c r="HF398" s="186"/>
      <c r="HG398" s="186"/>
      <c r="HH398" s="186"/>
      <c r="HI398" s="186"/>
      <c r="HJ398" s="186"/>
      <c r="HK398" s="186"/>
      <c r="HL398" s="186"/>
      <c r="HM398" s="186"/>
      <c r="HN398" s="186"/>
      <c r="HO398" s="186"/>
      <c r="HP398" s="186"/>
      <c r="HQ398" s="186"/>
      <c r="HR398" s="186"/>
      <c r="HS398" s="186"/>
      <c r="HT398" s="186"/>
      <c r="HU398" s="186"/>
      <c r="HV398" s="186"/>
      <c r="HW398" s="186"/>
      <c r="HX398" s="186"/>
      <c r="HY398" s="186"/>
      <c r="HZ398" s="186"/>
      <c r="IA398" s="186"/>
      <c r="IB398" s="186"/>
      <c r="IC398" s="186"/>
      <c r="ID398" s="186"/>
      <c r="IE398" s="186"/>
      <c r="IF398" s="186"/>
      <c r="IG398" s="186"/>
      <c r="IH398" s="186"/>
      <c r="II398" s="186"/>
      <c r="IJ398" s="186"/>
      <c r="IK398" s="186"/>
      <c r="IL398" s="186"/>
      <c r="IM398" s="186"/>
      <c r="IN398" s="186"/>
      <c r="IO398" s="186"/>
      <c r="IP398" s="186"/>
      <c r="IQ398" s="186"/>
      <c r="IR398" s="186"/>
      <c r="IS398" s="186"/>
      <c r="IT398" s="186"/>
      <c r="IU398" s="186"/>
      <c r="IV398" s="186"/>
    </row>
    <row r="399" spans="1:256">
      <c r="A399" s="867"/>
      <c r="B399" s="843"/>
      <c r="C399" s="182" t="s">
        <v>1</v>
      </c>
      <c r="D399" s="183">
        <f>E399+M399</f>
        <v>157073</v>
      </c>
      <c r="E399" s="184">
        <f>F399+I399+J399+K399+L399</f>
        <v>7073</v>
      </c>
      <c r="F399" s="184">
        <f>G399+H399</f>
        <v>7073</v>
      </c>
      <c r="G399" s="184">
        <v>41</v>
      </c>
      <c r="H399" s="184">
        <f>2883-41+4190</f>
        <v>7032</v>
      </c>
      <c r="I399" s="184"/>
      <c r="J399" s="184"/>
      <c r="K399" s="184"/>
      <c r="L399" s="184"/>
      <c r="M399" s="184">
        <f>N399+P399</f>
        <v>150000</v>
      </c>
      <c r="N399" s="184">
        <v>150000</v>
      </c>
      <c r="O399" s="184"/>
      <c r="P399" s="184"/>
      <c r="Q399" s="185"/>
      <c r="R399" s="185"/>
      <c r="S399" s="185"/>
      <c r="T399" s="185"/>
      <c r="U399" s="185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  <c r="BU399" s="186"/>
      <c r="BV399" s="186"/>
      <c r="BW399" s="186"/>
      <c r="BX399" s="186"/>
      <c r="BY399" s="186"/>
      <c r="BZ399" s="186"/>
      <c r="CA399" s="186"/>
      <c r="CB399" s="186"/>
      <c r="CC399" s="186"/>
      <c r="CD399" s="186"/>
      <c r="CE399" s="186"/>
      <c r="CF399" s="186"/>
      <c r="CG399" s="186"/>
      <c r="CH399" s="186"/>
      <c r="CI399" s="186"/>
      <c r="CJ399" s="186"/>
      <c r="CK399" s="186"/>
      <c r="CL399" s="186"/>
      <c r="CM399" s="186"/>
      <c r="CN399" s="186"/>
      <c r="CO399" s="186"/>
      <c r="CP399" s="186"/>
      <c r="CQ399" s="186"/>
      <c r="CR399" s="186"/>
      <c r="CS399" s="186"/>
      <c r="CT399" s="186"/>
      <c r="CU399" s="186"/>
      <c r="CV399" s="186"/>
      <c r="CW399" s="186"/>
      <c r="CX399" s="186"/>
      <c r="CY399" s="186"/>
      <c r="CZ399" s="186"/>
      <c r="DA399" s="186"/>
      <c r="DB399" s="186"/>
      <c r="DC399" s="186"/>
      <c r="DD399" s="186"/>
      <c r="DE399" s="186"/>
      <c r="DF399" s="186"/>
      <c r="DG399" s="186"/>
      <c r="DH399" s="186"/>
      <c r="DI399" s="186"/>
      <c r="DJ399" s="186"/>
      <c r="DK399" s="186"/>
      <c r="DL399" s="186"/>
      <c r="DM399" s="186"/>
      <c r="DN399" s="186"/>
      <c r="DO399" s="186"/>
      <c r="DP399" s="186"/>
      <c r="DQ399" s="186"/>
      <c r="DR399" s="186"/>
      <c r="DS399" s="186"/>
      <c r="DT399" s="186"/>
      <c r="DU399" s="186"/>
      <c r="DV399" s="186"/>
      <c r="DW399" s="186"/>
      <c r="DX399" s="186"/>
      <c r="DY399" s="186"/>
      <c r="DZ399" s="186"/>
      <c r="EA399" s="186"/>
      <c r="EB399" s="186"/>
      <c r="EC399" s="186"/>
      <c r="ED399" s="186"/>
      <c r="EE399" s="186"/>
      <c r="EF399" s="186"/>
      <c r="EG399" s="186"/>
      <c r="EH399" s="186"/>
      <c r="EI399" s="186"/>
      <c r="EJ399" s="186"/>
      <c r="EK399" s="186"/>
      <c r="EL399" s="186"/>
      <c r="EM399" s="186"/>
      <c r="EN399" s="186"/>
      <c r="EO399" s="186"/>
      <c r="EP399" s="186"/>
      <c r="EQ399" s="186"/>
      <c r="ER399" s="186"/>
      <c r="ES399" s="186"/>
      <c r="ET399" s="186"/>
      <c r="EU399" s="186"/>
      <c r="EV399" s="186"/>
      <c r="EW399" s="186"/>
      <c r="EX399" s="186"/>
      <c r="EY399" s="186"/>
      <c r="EZ399" s="186"/>
      <c r="FA399" s="186"/>
      <c r="FB399" s="186"/>
      <c r="FC399" s="186"/>
      <c r="FD399" s="186"/>
      <c r="FE399" s="186"/>
      <c r="FF399" s="186"/>
      <c r="FG399" s="186"/>
      <c r="FH399" s="186"/>
      <c r="FI399" s="186"/>
      <c r="FJ399" s="186"/>
      <c r="FK399" s="186"/>
      <c r="FL399" s="186"/>
      <c r="FM399" s="186"/>
      <c r="FN399" s="186"/>
      <c r="FO399" s="186"/>
      <c r="FP399" s="186"/>
      <c r="FQ399" s="186"/>
      <c r="FR399" s="186"/>
      <c r="FS399" s="186"/>
      <c r="FT399" s="186"/>
      <c r="FU399" s="186"/>
      <c r="FV399" s="186"/>
      <c r="FW399" s="186"/>
      <c r="FX399" s="186"/>
      <c r="FY399" s="186"/>
      <c r="FZ399" s="186"/>
      <c r="GA399" s="186"/>
      <c r="GB399" s="186"/>
      <c r="GC399" s="186"/>
      <c r="GD399" s="186"/>
      <c r="GE399" s="186"/>
      <c r="GF399" s="186"/>
      <c r="GG399" s="186"/>
      <c r="GH399" s="186"/>
      <c r="GI399" s="186"/>
      <c r="GJ399" s="186"/>
      <c r="GK399" s="186"/>
      <c r="GL399" s="186"/>
      <c r="GM399" s="186"/>
      <c r="GN399" s="186"/>
      <c r="GO399" s="186"/>
      <c r="GP399" s="186"/>
      <c r="GQ399" s="186"/>
      <c r="GR399" s="186"/>
      <c r="GS399" s="186"/>
      <c r="GT399" s="186"/>
      <c r="GU399" s="186"/>
      <c r="GV399" s="186"/>
      <c r="GW399" s="186"/>
      <c r="GX399" s="186"/>
      <c r="GY399" s="186"/>
      <c r="GZ399" s="186"/>
      <c r="HA399" s="186"/>
      <c r="HB399" s="186"/>
      <c r="HC399" s="186"/>
      <c r="HD399" s="186"/>
      <c r="HE399" s="186"/>
      <c r="HF399" s="186"/>
      <c r="HG399" s="186"/>
      <c r="HH399" s="186"/>
      <c r="HI399" s="186"/>
      <c r="HJ399" s="186"/>
      <c r="HK399" s="186"/>
      <c r="HL399" s="186"/>
      <c r="HM399" s="186"/>
      <c r="HN399" s="186"/>
      <c r="HO399" s="186"/>
      <c r="HP399" s="186"/>
      <c r="HQ399" s="186"/>
      <c r="HR399" s="186"/>
      <c r="HS399" s="186"/>
      <c r="HT399" s="186"/>
      <c r="HU399" s="186"/>
      <c r="HV399" s="186"/>
      <c r="HW399" s="186"/>
      <c r="HX399" s="186"/>
      <c r="HY399" s="186"/>
      <c r="HZ399" s="186"/>
      <c r="IA399" s="186"/>
      <c r="IB399" s="186"/>
      <c r="IC399" s="186"/>
      <c r="ID399" s="186"/>
      <c r="IE399" s="186"/>
      <c r="IF399" s="186"/>
      <c r="IG399" s="186"/>
      <c r="IH399" s="186"/>
      <c r="II399" s="186"/>
      <c r="IJ399" s="186"/>
      <c r="IK399" s="186"/>
      <c r="IL399" s="186"/>
      <c r="IM399" s="186"/>
      <c r="IN399" s="186"/>
      <c r="IO399" s="186"/>
      <c r="IP399" s="186"/>
      <c r="IQ399" s="186"/>
      <c r="IR399" s="186"/>
      <c r="IS399" s="186"/>
      <c r="IT399" s="186"/>
      <c r="IU399" s="186"/>
      <c r="IV399" s="186"/>
    </row>
    <row r="400" spans="1:256">
      <c r="A400" s="868"/>
      <c r="B400" s="844"/>
      <c r="C400" s="182" t="s">
        <v>2</v>
      </c>
      <c r="D400" s="183">
        <f>D398+D399</f>
        <v>14055503</v>
      </c>
      <c r="E400" s="184">
        <f t="shared" ref="E400:P400" si="175">E398+E399</f>
        <v>7716546</v>
      </c>
      <c r="F400" s="184">
        <f t="shared" si="175"/>
        <v>6794120</v>
      </c>
      <c r="G400" s="184">
        <f t="shared" si="175"/>
        <v>4971773</v>
      </c>
      <c r="H400" s="184">
        <f t="shared" si="175"/>
        <v>1822347</v>
      </c>
      <c r="I400" s="184">
        <f t="shared" si="175"/>
        <v>0</v>
      </c>
      <c r="J400" s="184">
        <f t="shared" si="175"/>
        <v>125648</v>
      </c>
      <c r="K400" s="184">
        <f t="shared" si="175"/>
        <v>796778</v>
      </c>
      <c r="L400" s="184">
        <f t="shared" si="175"/>
        <v>0</v>
      </c>
      <c r="M400" s="184">
        <f t="shared" si="175"/>
        <v>6338957</v>
      </c>
      <c r="N400" s="184">
        <f t="shared" si="175"/>
        <v>6338957</v>
      </c>
      <c r="O400" s="184">
        <f t="shared" si="175"/>
        <v>2251014</v>
      </c>
      <c r="P400" s="184">
        <f t="shared" si="175"/>
        <v>0</v>
      </c>
      <c r="Q400" s="185"/>
      <c r="R400" s="185"/>
      <c r="S400" s="185"/>
      <c r="T400" s="185"/>
      <c r="U400" s="185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  <c r="BU400" s="186"/>
      <c r="BV400" s="186"/>
      <c r="BW400" s="186"/>
      <c r="BX400" s="186"/>
      <c r="BY400" s="186"/>
      <c r="BZ400" s="186"/>
      <c r="CA400" s="186"/>
      <c r="CB400" s="186"/>
      <c r="CC400" s="186"/>
      <c r="CD400" s="186"/>
      <c r="CE400" s="186"/>
      <c r="CF400" s="186"/>
      <c r="CG400" s="186"/>
      <c r="CH400" s="186"/>
      <c r="CI400" s="186"/>
      <c r="CJ400" s="186"/>
      <c r="CK400" s="186"/>
      <c r="CL400" s="186"/>
      <c r="CM400" s="186"/>
      <c r="CN400" s="186"/>
      <c r="CO400" s="186"/>
      <c r="CP400" s="186"/>
      <c r="CQ400" s="186"/>
      <c r="CR400" s="186"/>
      <c r="CS400" s="186"/>
      <c r="CT400" s="186"/>
      <c r="CU400" s="186"/>
      <c r="CV400" s="186"/>
      <c r="CW400" s="186"/>
      <c r="CX400" s="186"/>
      <c r="CY400" s="186"/>
      <c r="CZ400" s="186"/>
      <c r="DA400" s="186"/>
      <c r="DB400" s="186"/>
      <c r="DC400" s="186"/>
      <c r="DD400" s="186"/>
      <c r="DE400" s="186"/>
      <c r="DF400" s="186"/>
      <c r="DG400" s="186"/>
      <c r="DH400" s="186"/>
      <c r="DI400" s="186"/>
      <c r="DJ400" s="186"/>
      <c r="DK400" s="186"/>
      <c r="DL400" s="186"/>
      <c r="DM400" s="186"/>
      <c r="DN400" s="186"/>
      <c r="DO400" s="186"/>
      <c r="DP400" s="186"/>
      <c r="DQ400" s="186"/>
      <c r="DR400" s="186"/>
      <c r="DS400" s="186"/>
      <c r="DT400" s="186"/>
      <c r="DU400" s="186"/>
      <c r="DV400" s="186"/>
      <c r="DW400" s="186"/>
      <c r="DX400" s="186"/>
      <c r="DY400" s="186"/>
      <c r="DZ400" s="186"/>
      <c r="EA400" s="186"/>
      <c r="EB400" s="186"/>
      <c r="EC400" s="186"/>
      <c r="ED400" s="186"/>
      <c r="EE400" s="186"/>
      <c r="EF400" s="186"/>
      <c r="EG400" s="186"/>
      <c r="EH400" s="186"/>
      <c r="EI400" s="186"/>
      <c r="EJ400" s="186"/>
      <c r="EK400" s="186"/>
      <c r="EL400" s="186"/>
      <c r="EM400" s="186"/>
      <c r="EN400" s="186"/>
      <c r="EO400" s="186"/>
      <c r="EP400" s="186"/>
      <c r="EQ400" s="186"/>
      <c r="ER400" s="186"/>
      <c r="ES400" s="186"/>
      <c r="ET400" s="186"/>
      <c r="EU400" s="186"/>
      <c r="EV400" s="186"/>
      <c r="EW400" s="186"/>
      <c r="EX400" s="186"/>
      <c r="EY400" s="186"/>
      <c r="EZ400" s="186"/>
      <c r="FA400" s="186"/>
      <c r="FB400" s="186"/>
      <c r="FC400" s="186"/>
      <c r="FD400" s="186"/>
      <c r="FE400" s="186"/>
      <c r="FF400" s="186"/>
      <c r="FG400" s="186"/>
      <c r="FH400" s="186"/>
      <c r="FI400" s="186"/>
      <c r="FJ400" s="186"/>
      <c r="FK400" s="186"/>
      <c r="FL400" s="186"/>
      <c r="FM400" s="186"/>
      <c r="FN400" s="186"/>
      <c r="FO400" s="186"/>
      <c r="FP400" s="186"/>
      <c r="FQ400" s="186"/>
      <c r="FR400" s="186"/>
      <c r="FS400" s="186"/>
      <c r="FT400" s="186"/>
      <c r="FU400" s="186"/>
      <c r="FV400" s="186"/>
      <c r="FW400" s="186"/>
      <c r="FX400" s="186"/>
      <c r="FY400" s="186"/>
      <c r="FZ400" s="186"/>
      <c r="GA400" s="186"/>
      <c r="GB400" s="186"/>
      <c r="GC400" s="186"/>
      <c r="GD400" s="186"/>
      <c r="GE400" s="186"/>
      <c r="GF400" s="186"/>
      <c r="GG400" s="186"/>
      <c r="GH400" s="186"/>
      <c r="GI400" s="186"/>
      <c r="GJ400" s="186"/>
      <c r="GK400" s="186"/>
      <c r="GL400" s="186"/>
      <c r="GM400" s="186"/>
      <c r="GN400" s="186"/>
      <c r="GO400" s="186"/>
      <c r="GP400" s="186"/>
      <c r="GQ400" s="186"/>
      <c r="GR400" s="186"/>
      <c r="GS400" s="186"/>
      <c r="GT400" s="186"/>
      <c r="GU400" s="186"/>
      <c r="GV400" s="186"/>
      <c r="GW400" s="186"/>
      <c r="GX400" s="186"/>
      <c r="GY400" s="186"/>
      <c r="GZ400" s="186"/>
      <c r="HA400" s="186"/>
      <c r="HB400" s="186"/>
      <c r="HC400" s="186"/>
      <c r="HD400" s="186"/>
      <c r="HE400" s="186"/>
      <c r="HF400" s="186"/>
      <c r="HG400" s="186"/>
      <c r="HH400" s="186"/>
      <c r="HI400" s="186"/>
      <c r="HJ400" s="186"/>
      <c r="HK400" s="186"/>
      <c r="HL400" s="186"/>
      <c r="HM400" s="186"/>
      <c r="HN400" s="186"/>
      <c r="HO400" s="186"/>
      <c r="HP400" s="186"/>
      <c r="HQ400" s="186"/>
      <c r="HR400" s="186"/>
      <c r="HS400" s="186"/>
      <c r="HT400" s="186"/>
      <c r="HU400" s="186"/>
      <c r="HV400" s="186"/>
      <c r="HW400" s="186"/>
      <c r="HX400" s="186"/>
      <c r="HY400" s="186"/>
      <c r="HZ400" s="186"/>
      <c r="IA400" s="186"/>
      <c r="IB400" s="186"/>
      <c r="IC400" s="186"/>
      <c r="ID400" s="186"/>
      <c r="IE400" s="186"/>
      <c r="IF400" s="186"/>
      <c r="IG400" s="186"/>
      <c r="IH400" s="186"/>
      <c r="II400" s="186"/>
      <c r="IJ400" s="186"/>
      <c r="IK400" s="186"/>
      <c r="IL400" s="186"/>
      <c r="IM400" s="186"/>
      <c r="IN400" s="186"/>
      <c r="IO400" s="186"/>
      <c r="IP400" s="186"/>
      <c r="IQ400" s="186"/>
      <c r="IR400" s="186"/>
      <c r="IS400" s="186"/>
      <c r="IT400" s="186"/>
      <c r="IU400" s="186"/>
      <c r="IV400" s="186"/>
    </row>
    <row r="401" spans="1:256" ht="15">
      <c r="A401" s="863">
        <v>926</v>
      </c>
      <c r="B401" s="854" t="s">
        <v>284</v>
      </c>
      <c r="C401" s="177" t="s">
        <v>0</v>
      </c>
      <c r="D401" s="178">
        <f t="shared" ref="D401:P402" si="176">D404</f>
        <v>10100000</v>
      </c>
      <c r="E401" s="179">
        <f t="shared" si="176"/>
        <v>6600000</v>
      </c>
      <c r="F401" s="179">
        <f t="shared" si="176"/>
        <v>650000</v>
      </c>
      <c r="G401" s="179">
        <f t="shared" si="176"/>
        <v>3000</v>
      </c>
      <c r="H401" s="179">
        <f t="shared" si="176"/>
        <v>647000</v>
      </c>
      <c r="I401" s="179">
        <f t="shared" si="176"/>
        <v>5500000</v>
      </c>
      <c r="J401" s="179">
        <f t="shared" si="176"/>
        <v>450000</v>
      </c>
      <c r="K401" s="179">
        <f t="shared" si="176"/>
        <v>0</v>
      </c>
      <c r="L401" s="179">
        <f t="shared" si="176"/>
        <v>0</v>
      </c>
      <c r="M401" s="179">
        <f t="shared" si="176"/>
        <v>3500000</v>
      </c>
      <c r="N401" s="179">
        <f t="shared" si="176"/>
        <v>3500000</v>
      </c>
      <c r="O401" s="179">
        <f>O404</f>
        <v>0</v>
      </c>
      <c r="P401" s="179">
        <f t="shared" si="176"/>
        <v>0</v>
      </c>
      <c r="Q401" s="191"/>
      <c r="R401" s="191"/>
      <c r="S401" s="191"/>
      <c r="T401" s="191"/>
      <c r="U401" s="191"/>
      <c r="V401" s="192"/>
      <c r="W401" s="192"/>
      <c r="X401" s="192"/>
      <c r="Y401" s="192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  <c r="AK401" s="192"/>
      <c r="AL401" s="192"/>
      <c r="AM401" s="192"/>
      <c r="AN401" s="192"/>
      <c r="AO401" s="192"/>
      <c r="AP401" s="192"/>
      <c r="AQ401" s="192"/>
      <c r="AR401" s="192"/>
      <c r="AS401" s="192"/>
      <c r="AT401" s="192"/>
      <c r="AU401" s="192"/>
      <c r="AV401" s="192"/>
      <c r="AW401" s="192"/>
      <c r="AX401" s="192"/>
      <c r="AY401" s="192"/>
      <c r="AZ401" s="192"/>
      <c r="BA401" s="192"/>
      <c r="BB401" s="192"/>
      <c r="BC401" s="192"/>
      <c r="BD401" s="192"/>
      <c r="BE401" s="192"/>
      <c r="BF401" s="192"/>
      <c r="BG401" s="192"/>
      <c r="BH401" s="192"/>
      <c r="BI401" s="192"/>
      <c r="BJ401" s="192"/>
      <c r="BK401" s="192"/>
      <c r="BL401" s="192"/>
      <c r="BM401" s="192"/>
      <c r="BN401" s="192"/>
      <c r="BO401" s="192"/>
      <c r="BP401" s="192"/>
      <c r="BQ401" s="192"/>
      <c r="BR401" s="192"/>
      <c r="BS401" s="192"/>
      <c r="BT401" s="192"/>
      <c r="BU401" s="192"/>
      <c r="BV401" s="192"/>
      <c r="BW401" s="192"/>
      <c r="BX401" s="192"/>
      <c r="BY401" s="192"/>
      <c r="BZ401" s="192"/>
      <c r="CA401" s="192"/>
      <c r="CB401" s="192"/>
      <c r="CC401" s="192"/>
      <c r="CD401" s="192"/>
      <c r="CE401" s="192"/>
      <c r="CF401" s="192"/>
      <c r="CG401" s="192"/>
      <c r="CH401" s="192"/>
      <c r="CI401" s="192"/>
      <c r="CJ401" s="192"/>
      <c r="CK401" s="192"/>
      <c r="CL401" s="192"/>
      <c r="CM401" s="192"/>
      <c r="CN401" s="192"/>
      <c r="CO401" s="192"/>
      <c r="CP401" s="192"/>
      <c r="CQ401" s="192"/>
      <c r="CR401" s="192"/>
      <c r="CS401" s="192"/>
      <c r="CT401" s="192"/>
      <c r="CU401" s="192"/>
      <c r="CV401" s="192"/>
      <c r="CW401" s="192"/>
      <c r="CX401" s="192"/>
      <c r="CY401" s="192"/>
      <c r="CZ401" s="192"/>
      <c r="DA401" s="192"/>
      <c r="DB401" s="192"/>
      <c r="DC401" s="192"/>
      <c r="DD401" s="192"/>
      <c r="DE401" s="192"/>
      <c r="DF401" s="192"/>
      <c r="DG401" s="192"/>
      <c r="DH401" s="192"/>
      <c r="DI401" s="192"/>
      <c r="DJ401" s="192"/>
      <c r="DK401" s="192"/>
      <c r="DL401" s="192"/>
      <c r="DM401" s="192"/>
      <c r="DN401" s="192"/>
      <c r="DO401" s="192"/>
      <c r="DP401" s="192"/>
      <c r="DQ401" s="192"/>
      <c r="DR401" s="192"/>
      <c r="DS401" s="192"/>
      <c r="DT401" s="192"/>
      <c r="DU401" s="192"/>
      <c r="DV401" s="192"/>
      <c r="DW401" s="192"/>
      <c r="DX401" s="192"/>
      <c r="DY401" s="192"/>
      <c r="DZ401" s="192"/>
      <c r="EA401" s="192"/>
      <c r="EB401" s="192"/>
      <c r="EC401" s="192"/>
      <c r="ED401" s="192"/>
      <c r="EE401" s="192"/>
      <c r="EF401" s="192"/>
      <c r="EG401" s="192"/>
      <c r="EH401" s="192"/>
      <c r="EI401" s="192"/>
      <c r="EJ401" s="192"/>
      <c r="EK401" s="192"/>
      <c r="EL401" s="192"/>
      <c r="EM401" s="192"/>
      <c r="EN401" s="192"/>
      <c r="EO401" s="192"/>
      <c r="EP401" s="192"/>
      <c r="EQ401" s="192"/>
      <c r="ER401" s="192"/>
      <c r="ES401" s="192"/>
      <c r="ET401" s="192"/>
      <c r="EU401" s="192"/>
      <c r="EV401" s="192"/>
      <c r="EW401" s="192"/>
      <c r="EX401" s="192"/>
      <c r="EY401" s="192"/>
      <c r="EZ401" s="192"/>
      <c r="FA401" s="192"/>
      <c r="FB401" s="192"/>
      <c r="FC401" s="192"/>
      <c r="FD401" s="192"/>
      <c r="FE401" s="192"/>
      <c r="FF401" s="192"/>
      <c r="FG401" s="192"/>
      <c r="FH401" s="192"/>
      <c r="FI401" s="192"/>
      <c r="FJ401" s="192"/>
      <c r="FK401" s="192"/>
      <c r="FL401" s="192"/>
      <c r="FM401" s="192"/>
      <c r="FN401" s="192"/>
      <c r="FO401" s="192"/>
      <c r="FP401" s="192"/>
      <c r="FQ401" s="192"/>
      <c r="FR401" s="192"/>
      <c r="FS401" s="192"/>
      <c r="FT401" s="192"/>
      <c r="FU401" s="192"/>
      <c r="FV401" s="192"/>
      <c r="FW401" s="192"/>
      <c r="FX401" s="192"/>
      <c r="FY401" s="192"/>
      <c r="FZ401" s="192"/>
      <c r="GA401" s="192"/>
      <c r="GB401" s="192"/>
      <c r="GC401" s="192"/>
      <c r="GD401" s="192"/>
      <c r="GE401" s="192"/>
      <c r="GF401" s="192"/>
      <c r="GG401" s="192"/>
      <c r="GH401" s="192"/>
      <c r="GI401" s="192"/>
      <c r="GJ401" s="192"/>
      <c r="GK401" s="192"/>
      <c r="GL401" s="192"/>
      <c r="GM401" s="192"/>
      <c r="GN401" s="192"/>
      <c r="GO401" s="192"/>
      <c r="GP401" s="192"/>
      <c r="GQ401" s="192"/>
      <c r="GR401" s="192"/>
      <c r="GS401" s="192"/>
      <c r="GT401" s="192"/>
      <c r="GU401" s="192"/>
      <c r="GV401" s="192"/>
      <c r="GW401" s="192"/>
      <c r="GX401" s="192"/>
      <c r="GY401" s="192"/>
      <c r="GZ401" s="192"/>
      <c r="HA401" s="192"/>
      <c r="HB401" s="192"/>
      <c r="HC401" s="192"/>
      <c r="HD401" s="192"/>
      <c r="HE401" s="192"/>
      <c r="HF401" s="192"/>
      <c r="HG401" s="192"/>
      <c r="HH401" s="192"/>
      <c r="HI401" s="192"/>
      <c r="HJ401" s="192"/>
      <c r="HK401" s="192"/>
      <c r="HL401" s="192"/>
      <c r="HM401" s="192"/>
      <c r="HN401" s="192"/>
      <c r="HO401" s="192"/>
      <c r="HP401" s="192"/>
      <c r="HQ401" s="192"/>
      <c r="HR401" s="192"/>
      <c r="HS401" s="192"/>
      <c r="HT401" s="192"/>
      <c r="HU401" s="192"/>
      <c r="HV401" s="192"/>
      <c r="HW401" s="192"/>
      <c r="HX401" s="192"/>
      <c r="HY401" s="192"/>
      <c r="HZ401" s="192"/>
      <c r="IA401" s="192"/>
      <c r="IB401" s="192"/>
      <c r="IC401" s="192"/>
      <c r="ID401" s="192"/>
      <c r="IE401" s="192"/>
      <c r="IF401" s="192"/>
      <c r="IG401" s="192"/>
      <c r="IH401" s="192"/>
      <c r="II401" s="192"/>
      <c r="IJ401" s="192"/>
      <c r="IK401" s="192"/>
      <c r="IL401" s="192"/>
      <c r="IM401" s="192"/>
      <c r="IN401" s="192"/>
      <c r="IO401" s="192"/>
      <c r="IP401" s="192"/>
      <c r="IQ401" s="192"/>
      <c r="IR401" s="192"/>
      <c r="IS401" s="192"/>
      <c r="IT401" s="192"/>
      <c r="IU401" s="192"/>
      <c r="IV401" s="192"/>
    </row>
    <row r="402" spans="1:256" ht="15">
      <c r="A402" s="864"/>
      <c r="B402" s="855"/>
      <c r="C402" s="177" t="s">
        <v>1</v>
      </c>
      <c r="D402" s="178">
        <f t="shared" si="176"/>
        <v>166000</v>
      </c>
      <c r="E402" s="179">
        <f t="shared" si="176"/>
        <v>166000</v>
      </c>
      <c r="F402" s="179">
        <f t="shared" si="176"/>
        <v>0</v>
      </c>
      <c r="G402" s="179">
        <f t="shared" si="176"/>
        <v>0</v>
      </c>
      <c r="H402" s="179">
        <f t="shared" si="176"/>
        <v>0</v>
      </c>
      <c r="I402" s="179">
        <f t="shared" si="176"/>
        <v>166000</v>
      </c>
      <c r="J402" s="179">
        <f t="shared" si="176"/>
        <v>0</v>
      </c>
      <c r="K402" s="179">
        <f t="shared" si="176"/>
        <v>0</v>
      </c>
      <c r="L402" s="179">
        <f t="shared" si="176"/>
        <v>0</v>
      </c>
      <c r="M402" s="179">
        <f t="shared" si="176"/>
        <v>0</v>
      </c>
      <c r="N402" s="179">
        <f t="shared" si="176"/>
        <v>0</v>
      </c>
      <c r="O402" s="179">
        <f>O405</f>
        <v>0</v>
      </c>
      <c r="P402" s="179">
        <f t="shared" si="176"/>
        <v>0</v>
      </c>
      <c r="Q402" s="191"/>
      <c r="R402" s="191"/>
      <c r="S402" s="191"/>
      <c r="T402" s="191"/>
      <c r="U402" s="191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2"/>
      <c r="AN402" s="192"/>
      <c r="AO402" s="192"/>
      <c r="AP402" s="192"/>
      <c r="AQ402" s="192"/>
      <c r="AR402" s="192"/>
      <c r="AS402" s="192"/>
      <c r="AT402" s="192"/>
      <c r="AU402" s="192"/>
      <c r="AV402" s="192"/>
      <c r="AW402" s="192"/>
      <c r="AX402" s="192"/>
      <c r="AY402" s="192"/>
      <c r="AZ402" s="192"/>
      <c r="BA402" s="192"/>
      <c r="BB402" s="192"/>
      <c r="BC402" s="192"/>
      <c r="BD402" s="192"/>
      <c r="BE402" s="192"/>
      <c r="BF402" s="192"/>
      <c r="BG402" s="192"/>
      <c r="BH402" s="192"/>
      <c r="BI402" s="192"/>
      <c r="BJ402" s="192"/>
      <c r="BK402" s="192"/>
      <c r="BL402" s="192"/>
      <c r="BM402" s="192"/>
      <c r="BN402" s="192"/>
      <c r="BO402" s="192"/>
      <c r="BP402" s="192"/>
      <c r="BQ402" s="192"/>
      <c r="BR402" s="192"/>
      <c r="BS402" s="192"/>
      <c r="BT402" s="192"/>
      <c r="BU402" s="192"/>
      <c r="BV402" s="192"/>
      <c r="BW402" s="192"/>
      <c r="BX402" s="192"/>
      <c r="BY402" s="192"/>
      <c r="BZ402" s="192"/>
      <c r="CA402" s="192"/>
      <c r="CB402" s="192"/>
      <c r="CC402" s="192"/>
      <c r="CD402" s="192"/>
      <c r="CE402" s="192"/>
      <c r="CF402" s="192"/>
      <c r="CG402" s="192"/>
      <c r="CH402" s="192"/>
      <c r="CI402" s="192"/>
      <c r="CJ402" s="192"/>
      <c r="CK402" s="192"/>
      <c r="CL402" s="192"/>
      <c r="CM402" s="192"/>
      <c r="CN402" s="192"/>
      <c r="CO402" s="192"/>
      <c r="CP402" s="192"/>
      <c r="CQ402" s="192"/>
      <c r="CR402" s="192"/>
      <c r="CS402" s="192"/>
      <c r="CT402" s="192"/>
      <c r="CU402" s="192"/>
      <c r="CV402" s="192"/>
      <c r="CW402" s="192"/>
      <c r="CX402" s="192"/>
      <c r="CY402" s="192"/>
      <c r="CZ402" s="192"/>
      <c r="DA402" s="192"/>
      <c r="DB402" s="192"/>
      <c r="DC402" s="192"/>
      <c r="DD402" s="192"/>
      <c r="DE402" s="192"/>
      <c r="DF402" s="192"/>
      <c r="DG402" s="192"/>
      <c r="DH402" s="192"/>
      <c r="DI402" s="192"/>
      <c r="DJ402" s="192"/>
      <c r="DK402" s="192"/>
      <c r="DL402" s="192"/>
      <c r="DM402" s="192"/>
      <c r="DN402" s="192"/>
      <c r="DO402" s="192"/>
      <c r="DP402" s="192"/>
      <c r="DQ402" s="192"/>
      <c r="DR402" s="192"/>
      <c r="DS402" s="192"/>
      <c r="DT402" s="192"/>
      <c r="DU402" s="192"/>
      <c r="DV402" s="192"/>
      <c r="DW402" s="192"/>
      <c r="DX402" s="192"/>
      <c r="DY402" s="192"/>
      <c r="DZ402" s="192"/>
      <c r="EA402" s="192"/>
      <c r="EB402" s="192"/>
      <c r="EC402" s="192"/>
      <c r="ED402" s="192"/>
      <c r="EE402" s="192"/>
      <c r="EF402" s="192"/>
      <c r="EG402" s="192"/>
      <c r="EH402" s="192"/>
      <c r="EI402" s="192"/>
      <c r="EJ402" s="192"/>
      <c r="EK402" s="192"/>
      <c r="EL402" s="192"/>
      <c r="EM402" s="192"/>
      <c r="EN402" s="192"/>
      <c r="EO402" s="192"/>
      <c r="EP402" s="192"/>
      <c r="EQ402" s="192"/>
      <c r="ER402" s="192"/>
      <c r="ES402" s="192"/>
      <c r="ET402" s="192"/>
      <c r="EU402" s="192"/>
      <c r="EV402" s="192"/>
      <c r="EW402" s="192"/>
      <c r="EX402" s="192"/>
      <c r="EY402" s="192"/>
      <c r="EZ402" s="192"/>
      <c r="FA402" s="192"/>
      <c r="FB402" s="192"/>
      <c r="FC402" s="192"/>
      <c r="FD402" s="192"/>
      <c r="FE402" s="192"/>
      <c r="FF402" s="192"/>
      <c r="FG402" s="192"/>
      <c r="FH402" s="192"/>
      <c r="FI402" s="192"/>
      <c r="FJ402" s="192"/>
      <c r="FK402" s="192"/>
      <c r="FL402" s="192"/>
      <c r="FM402" s="192"/>
      <c r="FN402" s="192"/>
      <c r="FO402" s="192"/>
      <c r="FP402" s="192"/>
      <c r="FQ402" s="192"/>
      <c r="FR402" s="192"/>
      <c r="FS402" s="192"/>
      <c r="FT402" s="192"/>
      <c r="FU402" s="192"/>
      <c r="FV402" s="192"/>
      <c r="FW402" s="192"/>
      <c r="FX402" s="192"/>
      <c r="FY402" s="192"/>
      <c r="FZ402" s="192"/>
      <c r="GA402" s="192"/>
      <c r="GB402" s="192"/>
      <c r="GC402" s="192"/>
      <c r="GD402" s="192"/>
      <c r="GE402" s="192"/>
      <c r="GF402" s="192"/>
      <c r="GG402" s="192"/>
      <c r="GH402" s="192"/>
      <c r="GI402" s="192"/>
      <c r="GJ402" s="192"/>
      <c r="GK402" s="192"/>
      <c r="GL402" s="192"/>
      <c r="GM402" s="192"/>
      <c r="GN402" s="192"/>
      <c r="GO402" s="192"/>
      <c r="GP402" s="192"/>
      <c r="GQ402" s="192"/>
      <c r="GR402" s="192"/>
      <c r="GS402" s="192"/>
      <c r="GT402" s="192"/>
      <c r="GU402" s="192"/>
      <c r="GV402" s="192"/>
      <c r="GW402" s="192"/>
      <c r="GX402" s="192"/>
      <c r="GY402" s="192"/>
      <c r="GZ402" s="192"/>
      <c r="HA402" s="192"/>
      <c r="HB402" s="192"/>
      <c r="HC402" s="192"/>
      <c r="HD402" s="192"/>
      <c r="HE402" s="192"/>
      <c r="HF402" s="192"/>
      <c r="HG402" s="192"/>
      <c r="HH402" s="192"/>
      <c r="HI402" s="192"/>
      <c r="HJ402" s="192"/>
      <c r="HK402" s="192"/>
      <c r="HL402" s="192"/>
      <c r="HM402" s="192"/>
      <c r="HN402" s="192"/>
      <c r="HO402" s="192"/>
      <c r="HP402" s="192"/>
      <c r="HQ402" s="192"/>
      <c r="HR402" s="192"/>
      <c r="HS402" s="192"/>
      <c r="HT402" s="192"/>
      <c r="HU402" s="192"/>
      <c r="HV402" s="192"/>
      <c r="HW402" s="192"/>
      <c r="HX402" s="192"/>
      <c r="HY402" s="192"/>
      <c r="HZ402" s="192"/>
      <c r="IA402" s="192"/>
      <c r="IB402" s="192"/>
      <c r="IC402" s="192"/>
      <c r="ID402" s="192"/>
      <c r="IE402" s="192"/>
      <c r="IF402" s="192"/>
      <c r="IG402" s="192"/>
      <c r="IH402" s="192"/>
      <c r="II402" s="192"/>
      <c r="IJ402" s="192"/>
      <c r="IK402" s="192"/>
      <c r="IL402" s="192"/>
      <c r="IM402" s="192"/>
      <c r="IN402" s="192"/>
      <c r="IO402" s="192"/>
      <c r="IP402" s="192"/>
      <c r="IQ402" s="192"/>
      <c r="IR402" s="192"/>
      <c r="IS402" s="192"/>
      <c r="IT402" s="192"/>
      <c r="IU402" s="192"/>
      <c r="IV402" s="192"/>
    </row>
    <row r="403" spans="1:256" ht="15">
      <c r="A403" s="865"/>
      <c r="B403" s="856"/>
      <c r="C403" s="177" t="s">
        <v>2</v>
      </c>
      <c r="D403" s="178">
        <f>D401+D402</f>
        <v>10266000</v>
      </c>
      <c r="E403" s="179">
        <f t="shared" ref="E403:P403" si="177">E401+E402</f>
        <v>6766000</v>
      </c>
      <c r="F403" s="179">
        <f t="shared" si="177"/>
        <v>650000</v>
      </c>
      <c r="G403" s="179">
        <f t="shared" si="177"/>
        <v>3000</v>
      </c>
      <c r="H403" s="179">
        <f t="shared" si="177"/>
        <v>647000</v>
      </c>
      <c r="I403" s="179">
        <f t="shared" si="177"/>
        <v>5666000</v>
      </c>
      <c r="J403" s="179">
        <f t="shared" si="177"/>
        <v>450000</v>
      </c>
      <c r="K403" s="179">
        <f t="shared" si="177"/>
        <v>0</v>
      </c>
      <c r="L403" s="179">
        <f t="shared" si="177"/>
        <v>0</v>
      </c>
      <c r="M403" s="179">
        <f t="shared" si="177"/>
        <v>3500000</v>
      </c>
      <c r="N403" s="179">
        <f t="shared" si="177"/>
        <v>3500000</v>
      </c>
      <c r="O403" s="179">
        <f t="shared" si="177"/>
        <v>0</v>
      </c>
      <c r="P403" s="179">
        <f t="shared" si="177"/>
        <v>0</v>
      </c>
      <c r="Q403" s="191"/>
      <c r="R403" s="191"/>
      <c r="S403" s="191"/>
      <c r="T403" s="191"/>
      <c r="U403" s="191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  <c r="AS403" s="192"/>
      <c r="AT403" s="192"/>
      <c r="AU403" s="192"/>
      <c r="AV403" s="192"/>
      <c r="AW403" s="192"/>
      <c r="AX403" s="192"/>
      <c r="AY403" s="192"/>
      <c r="AZ403" s="192"/>
      <c r="BA403" s="192"/>
      <c r="BB403" s="192"/>
      <c r="BC403" s="192"/>
      <c r="BD403" s="192"/>
      <c r="BE403" s="192"/>
      <c r="BF403" s="192"/>
      <c r="BG403" s="192"/>
      <c r="BH403" s="192"/>
      <c r="BI403" s="192"/>
      <c r="BJ403" s="192"/>
      <c r="BK403" s="192"/>
      <c r="BL403" s="192"/>
      <c r="BM403" s="192"/>
      <c r="BN403" s="192"/>
      <c r="BO403" s="192"/>
      <c r="BP403" s="192"/>
      <c r="BQ403" s="192"/>
      <c r="BR403" s="192"/>
      <c r="BS403" s="192"/>
      <c r="BT403" s="192"/>
      <c r="BU403" s="192"/>
      <c r="BV403" s="192"/>
      <c r="BW403" s="192"/>
      <c r="BX403" s="192"/>
      <c r="BY403" s="192"/>
      <c r="BZ403" s="192"/>
      <c r="CA403" s="192"/>
      <c r="CB403" s="192"/>
      <c r="CC403" s="192"/>
      <c r="CD403" s="192"/>
      <c r="CE403" s="192"/>
      <c r="CF403" s="192"/>
      <c r="CG403" s="192"/>
      <c r="CH403" s="192"/>
      <c r="CI403" s="192"/>
      <c r="CJ403" s="192"/>
      <c r="CK403" s="192"/>
      <c r="CL403" s="192"/>
      <c r="CM403" s="192"/>
      <c r="CN403" s="192"/>
      <c r="CO403" s="192"/>
      <c r="CP403" s="192"/>
      <c r="CQ403" s="192"/>
      <c r="CR403" s="192"/>
      <c r="CS403" s="192"/>
      <c r="CT403" s="192"/>
      <c r="CU403" s="192"/>
      <c r="CV403" s="192"/>
      <c r="CW403" s="192"/>
      <c r="CX403" s="192"/>
      <c r="CY403" s="192"/>
      <c r="CZ403" s="192"/>
      <c r="DA403" s="192"/>
      <c r="DB403" s="192"/>
      <c r="DC403" s="192"/>
      <c r="DD403" s="192"/>
      <c r="DE403" s="192"/>
      <c r="DF403" s="192"/>
      <c r="DG403" s="192"/>
      <c r="DH403" s="192"/>
      <c r="DI403" s="192"/>
      <c r="DJ403" s="192"/>
      <c r="DK403" s="192"/>
      <c r="DL403" s="192"/>
      <c r="DM403" s="192"/>
      <c r="DN403" s="192"/>
      <c r="DO403" s="192"/>
      <c r="DP403" s="192"/>
      <c r="DQ403" s="192"/>
      <c r="DR403" s="192"/>
      <c r="DS403" s="192"/>
      <c r="DT403" s="192"/>
      <c r="DU403" s="192"/>
      <c r="DV403" s="192"/>
      <c r="DW403" s="192"/>
      <c r="DX403" s="192"/>
      <c r="DY403" s="192"/>
      <c r="DZ403" s="192"/>
      <c r="EA403" s="192"/>
      <c r="EB403" s="192"/>
      <c r="EC403" s="192"/>
      <c r="ED403" s="192"/>
      <c r="EE403" s="192"/>
      <c r="EF403" s="192"/>
      <c r="EG403" s="192"/>
      <c r="EH403" s="192"/>
      <c r="EI403" s="192"/>
      <c r="EJ403" s="192"/>
      <c r="EK403" s="192"/>
      <c r="EL403" s="192"/>
      <c r="EM403" s="192"/>
      <c r="EN403" s="192"/>
      <c r="EO403" s="192"/>
      <c r="EP403" s="192"/>
      <c r="EQ403" s="192"/>
      <c r="ER403" s="192"/>
      <c r="ES403" s="192"/>
      <c r="ET403" s="192"/>
      <c r="EU403" s="192"/>
      <c r="EV403" s="192"/>
      <c r="EW403" s="192"/>
      <c r="EX403" s="192"/>
      <c r="EY403" s="192"/>
      <c r="EZ403" s="192"/>
      <c r="FA403" s="192"/>
      <c r="FB403" s="192"/>
      <c r="FC403" s="192"/>
      <c r="FD403" s="192"/>
      <c r="FE403" s="192"/>
      <c r="FF403" s="192"/>
      <c r="FG403" s="192"/>
      <c r="FH403" s="192"/>
      <c r="FI403" s="192"/>
      <c r="FJ403" s="192"/>
      <c r="FK403" s="192"/>
      <c r="FL403" s="192"/>
      <c r="FM403" s="192"/>
      <c r="FN403" s="192"/>
      <c r="FO403" s="192"/>
      <c r="FP403" s="192"/>
      <c r="FQ403" s="192"/>
      <c r="FR403" s="192"/>
      <c r="FS403" s="192"/>
      <c r="FT403" s="192"/>
      <c r="FU403" s="192"/>
      <c r="FV403" s="192"/>
      <c r="FW403" s="192"/>
      <c r="FX403" s="192"/>
      <c r="FY403" s="192"/>
      <c r="FZ403" s="192"/>
      <c r="GA403" s="192"/>
      <c r="GB403" s="192"/>
      <c r="GC403" s="192"/>
      <c r="GD403" s="192"/>
      <c r="GE403" s="192"/>
      <c r="GF403" s="192"/>
      <c r="GG403" s="192"/>
      <c r="GH403" s="192"/>
      <c r="GI403" s="192"/>
      <c r="GJ403" s="192"/>
      <c r="GK403" s="192"/>
      <c r="GL403" s="192"/>
      <c r="GM403" s="192"/>
      <c r="GN403" s="192"/>
      <c r="GO403" s="192"/>
      <c r="GP403" s="192"/>
      <c r="GQ403" s="192"/>
      <c r="GR403" s="192"/>
      <c r="GS403" s="192"/>
      <c r="GT403" s="192"/>
      <c r="GU403" s="192"/>
      <c r="GV403" s="192"/>
      <c r="GW403" s="192"/>
      <c r="GX403" s="192"/>
      <c r="GY403" s="192"/>
      <c r="GZ403" s="192"/>
      <c r="HA403" s="192"/>
      <c r="HB403" s="192"/>
      <c r="HC403" s="192"/>
      <c r="HD403" s="192"/>
      <c r="HE403" s="192"/>
      <c r="HF403" s="192"/>
      <c r="HG403" s="192"/>
      <c r="HH403" s="192"/>
      <c r="HI403" s="192"/>
      <c r="HJ403" s="192"/>
      <c r="HK403" s="192"/>
      <c r="HL403" s="192"/>
      <c r="HM403" s="192"/>
      <c r="HN403" s="192"/>
      <c r="HO403" s="192"/>
      <c r="HP403" s="192"/>
      <c r="HQ403" s="192"/>
      <c r="HR403" s="192"/>
      <c r="HS403" s="192"/>
      <c r="HT403" s="192"/>
      <c r="HU403" s="192"/>
      <c r="HV403" s="192"/>
      <c r="HW403" s="192"/>
      <c r="HX403" s="192"/>
      <c r="HY403" s="192"/>
      <c r="HZ403" s="192"/>
      <c r="IA403" s="192"/>
      <c r="IB403" s="192"/>
      <c r="IC403" s="192"/>
      <c r="ID403" s="192"/>
      <c r="IE403" s="192"/>
      <c r="IF403" s="192"/>
      <c r="IG403" s="192"/>
      <c r="IH403" s="192"/>
      <c r="II403" s="192"/>
      <c r="IJ403" s="192"/>
      <c r="IK403" s="192"/>
      <c r="IL403" s="192"/>
      <c r="IM403" s="192"/>
      <c r="IN403" s="192"/>
      <c r="IO403" s="192"/>
      <c r="IP403" s="192"/>
      <c r="IQ403" s="192"/>
      <c r="IR403" s="192"/>
      <c r="IS403" s="192"/>
      <c r="IT403" s="192"/>
      <c r="IU403" s="192"/>
      <c r="IV403" s="192"/>
    </row>
    <row r="404" spans="1:256">
      <c r="A404" s="866">
        <v>92605</v>
      </c>
      <c r="B404" s="842" t="s">
        <v>285</v>
      </c>
      <c r="C404" s="182" t="s">
        <v>0</v>
      </c>
      <c r="D404" s="183">
        <f>E404+M404</f>
        <v>10100000</v>
      </c>
      <c r="E404" s="184">
        <f>F404+I404+J404+K404+L404</f>
        <v>6600000</v>
      </c>
      <c r="F404" s="184">
        <f>G404+H404</f>
        <v>650000</v>
      </c>
      <c r="G404" s="184">
        <v>3000</v>
      </c>
      <c r="H404" s="184">
        <v>647000</v>
      </c>
      <c r="I404" s="184">
        <v>5500000</v>
      </c>
      <c r="J404" s="184">
        <v>450000</v>
      </c>
      <c r="K404" s="184">
        <v>0</v>
      </c>
      <c r="L404" s="184">
        <v>0</v>
      </c>
      <c r="M404" s="184">
        <f>N404+P404</f>
        <v>3500000</v>
      </c>
      <c r="N404" s="184">
        <v>3500000</v>
      </c>
      <c r="O404" s="184">
        <v>0</v>
      </c>
      <c r="P404" s="184">
        <v>0</v>
      </c>
      <c r="Q404" s="185"/>
      <c r="R404" s="185"/>
      <c r="S404" s="185"/>
      <c r="T404" s="185"/>
      <c r="U404" s="185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  <c r="BU404" s="186"/>
      <c r="BV404" s="186"/>
      <c r="BW404" s="186"/>
      <c r="BX404" s="186"/>
      <c r="BY404" s="186"/>
      <c r="BZ404" s="186"/>
      <c r="CA404" s="186"/>
      <c r="CB404" s="186"/>
      <c r="CC404" s="186"/>
      <c r="CD404" s="186"/>
      <c r="CE404" s="186"/>
      <c r="CF404" s="186"/>
      <c r="CG404" s="186"/>
      <c r="CH404" s="186"/>
      <c r="CI404" s="186"/>
      <c r="CJ404" s="186"/>
      <c r="CK404" s="186"/>
      <c r="CL404" s="186"/>
      <c r="CM404" s="186"/>
      <c r="CN404" s="186"/>
      <c r="CO404" s="186"/>
      <c r="CP404" s="186"/>
      <c r="CQ404" s="186"/>
      <c r="CR404" s="186"/>
      <c r="CS404" s="186"/>
      <c r="CT404" s="186"/>
      <c r="CU404" s="186"/>
      <c r="CV404" s="186"/>
      <c r="CW404" s="186"/>
      <c r="CX404" s="186"/>
      <c r="CY404" s="186"/>
      <c r="CZ404" s="186"/>
      <c r="DA404" s="186"/>
      <c r="DB404" s="186"/>
      <c r="DC404" s="186"/>
      <c r="DD404" s="186"/>
      <c r="DE404" s="186"/>
      <c r="DF404" s="186"/>
      <c r="DG404" s="186"/>
      <c r="DH404" s="186"/>
      <c r="DI404" s="186"/>
      <c r="DJ404" s="186"/>
      <c r="DK404" s="186"/>
      <c r="DL404" s="186"/>
      <c r="DM404" s="186"/>
      <c r="DN404" s="186"/>
      <c r="DO404" s="186"/>
      <c r="DP404" s="186"/>
      <c r="DQ404" s="186"/>
      <c r="DR404" s="186"/>
      <c r="DS404" s="186"/>
      <c r="DT404" s="186"/>
      <c r="DU404" s="186"/>
      <c r="DV404" s="186"/>
      <c r="DW404" s="186"/>
      <c r="DX404" s="186"/>
      <c r="DY404" s="186"/>
      <c r="DZ404" s="186"/>
      <c r="EA404" s="186"/>
      <c r="EB404" s="186"/>
      <c r="EC404" s="186"/>
      <c r="ED404" s="186"/>
      <c r="EE404" s="186"/>
      <c r="EF404" s="186"/>
      <c r="EG404" s="186"/>
      <c r="EH404" s="186"/>
      <c r="EI404" s="186"/>
      <c r="EJ404" s="186"/>
      <c r="EK404" s="186"/>
      <c r="EL404" s="186"/>
      <c r="EM404" s="186"/>
      <c r="EN404" s="186"/>
      <c r="EO404" s="186"/>
      <c r="EP404" s="186"/>
      <c r="EQ404" s="186"/>
      <c r="ER404" s="186"/>
      <c r="ES404" s="186"/>
      <c r="ET404" s="186"/>
      <c r="EU404" s="186"/>
      <c r="EV404" s="186"/>
      <c r="EW404" s="186"/>
      <c r="EX404" s="186"/>
      <c r="EY404" s="186"/>
      <c r="EZ404" s="186"/>
      <c r="FA404" s="186"/>
      <c r="FB404" s="186"/>
      <c r="FC404" s="186"/>
      <c r="FD404" s="186"/>
      <c r="FE404" s="186"/>
      <c r="FF404" s="186"/>
      <c r="FG404" s="186"/>
      <c r="FH404" s="186"/>
      <c r="FI404" s="186"/>
      <c r="FJ404" s="186"/>
      <c r="FK404" s="186"/>
      <c r="FL404" s="186"/>
      <c r="FM404" s="186"/>
      <c r="FN404" s="186"/>
      <c r="FO404" s="186"/>
      <c r="FP404" s="186"/>
      <c r="FQ404" s="186"/>
      <c r="FR404" s="186"/>
      <c r="FS404" s="186"/>
      <c r="FT404" s="186"/>
      <c r="FU404" s="186"/>
      <c r="FV404" s="186"/>
      <c r="FW404" s="186"/>
      <c r="FX404" s="186"/>
      <c r="FY404" s="186"/>
      <c r="FZ404" s="186"/>
      <c r="GA404" s="186"/>
      <c r="GB404" s="186"/>
      <c r="GC404" s="186"/>
      <c r="GD404" s="186"/>
      <c r="GE404" s="186"/>
      <c r="GF404" s="186"/>
      <c r="GG404" s="186"/>
      <c r="GH404" s="186"/>
      <c r="GI404" s="186"/>
      <c r="GJ404" s="186"/>
      <c r="GK404" s="186"/>
      <c r="GL404" s="186"/>
      <c r="GM404" s="186"/>
      <c r="GN404" s="186"/>
      <c r="GO404" s="186"/>
      <c r="GP404" s="186"/>
      <c r="GQ404" s="186"/>
      <c r="GR404" s="186"/>
      <c r="GS404" s="186"/>
      <c r="GT404" s="186"/>
      <c r="GU404" s="186"/>
      <c r="GV404" s="186"/>
      <c r="GW404" s="186"/>
      <c r="GX404" s="186"/>
      <c r="GY404" s="186"/>
      <c r="GZ404" s="186"/>
      <c r="HA404" s="186"/>
      <c r="HB404" s="186"/>
      <c r="HC404" s="186"/>
      <c r="HD404" s="186"/>
      <c r="HE404" s="186"/>
      <c r="HF404" s="186"/>
      <c r="HG404" s="186"/>
      <c r="HH404" s="186"/>
      <c r="HI404" s="186"/>
      <c r="HJ404" s="186"/>
      <c r="HK404" s="186"/>
      <c r="HL404" s="186"/>
      <c r="HM404" s="186"/>
      <c r="HN404" s="186"/>
      <c r="HO404" s="186"/>
      <c r="HP404" s="186"/>
      <c r="HQ404" s="186"/>
      <c r="HR404" s="186"/>
      <c r="HS404" s="186"/>
      <c r="HT404" s="186"/>
      <c r="HU404" s="186"/>
      <c r="HV404" s="186"/>
      <c r="HW404" s="186"/>
      <c r="HX404" s="186"/>
      <c r="HY404" s="186"/>
      <c r="HZ404" s="186"/>
      <c r="IA404" s="186"/>
      <c r="IB404" s="186"/>
      <c r="IC404" s="186"/>
      <c r="ID404" s="186"/>
      <c r="IE404" s="186"/>
      <c r="IF404" s="186"/>
      <c r="IG404" s="186"/>
      <c r="IH404" s="186"/>
      <c r="II404" s="186"/>
      <c r="IJ404" s="186"/>
      <c r="IK404" s="186"/>
      <c r="IL404" s="186"/>
      <c r="IM404" s="186"/>
      <c r="IN404" s="186"/>
      <c r="IO404" s="186"/>
      <c r="IP404" s="186"/>
      <c r="IQ404" s="186"/>
      <c r="IR404" s="186"/>
      <c r="IS404" s="186"/>
      <c r="IT404" s="186"/>
      <c r="IU404" s="186"/>
      <c r="IV404" s="186"/>
    </row>
    <row r="405" spans="1:256">
      <c r="A405" s="867"/>
      <c r="B405" s="843"/>
      <c r="C405" s="182" t="s">
        <v>1</v>
      </c>
      <c r="D405" s="183">
        <f>E405+M405</f>
        <v>166000</v>
      </c>
      <c r="E405" s="184">
        <f>F405+I405+J405+K405+L405</f>
        <v>166000</v>
      </c>
      <c r="F405" s="184">
        <f>G405+H405</f>
        <v>0</v>
      </c>
      <c r="G405" s="184"/>
      <c r="H405" s="184"/>
      <c r="I405" s="184">
        <v>166000</v>
      </c>
      <c r="J405" s="184"/>
      <c r="K405" s="184"/>
      <c r="L405" s="184"/>
      <c r="M405" s="184">
        <f>N405+P405</f>
        <v>0</v>
      </c>
      <c r="N405" s="184"/>
      <c r="O405" s="184"/>
      <c r="P405" s="184"/>
      <c r="Q405" s="185"/>
      <c r="R405" s="185"/>
      <c r="S405" s="185"/>
      <c r="T405" s="185"/>
      <c r="U405" s="185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  <c r="BH405" s="186"/>
      <c r="BI405" s="186"/>
      <c r="BJ405" s="186"/>
      <c r="BK405" s="186"/>
      <c r="BL405" s="186"/>
      <c r="BM405" s="186"/>
      <c r="BN405" s="186"/>
      <c r="BO405" s="186"/>
      <c r="BP405" s="186"/>
      <c r="BQ405" s="186"/>
      <c r="BR405" s="186"/>
      <c r="BS405" s="186"/>
      <c r="BT405" s="186"/>
      <c r="BU405" s="186"/>
      <c r="BV405" s="186"/>
      <c r="BW405" s="186"/>
      <c r="BX405" s="186"/>
      <c r="BY405" s="186"/>
      <c r="BZ405" s="186"/>
      <c r="CA405" s="186"/>
      <c r="CB405" s="186"/>
      <c r="CC405" s="186"/>
      <c r="CD405" s="186"/>
      <c r="CE405" s="186"/>
      <c r="CF405" s="186"/>
      <c r="CG405" s="186"/>
      <c r="CH405" s="186"/>
      <c r="CI405" s="186"/>
      <c r="CJ405" s="186"/>
      <c r="CK405" s="186"/>
      <c r="CL405" s="186"/>
      <c r="CM405" s="186"/>
      <c r="CN405" s="186"/>
      <c r="CO405" s="186"/>
      <c r="CP405" s="186"/>
      <c r="CQ405" s="186"/>
      <c r="CR405" s="186"/>
      <c r="CS405" s="186"/>
      <c r="CT405" s="186"/>
      <c r="CU405" s="186"/>
      <c r="CV405" s="186"/>
      <c r="CW405" s="186"/>
      <c r="CX405" s="186"/>
      <c r="CY405" s="186"/>
      <c r="CZ405" s="186"/>
      <c r="DA405" s="186"/>
      <c r="DB405" s="186"/>
      <c r="DC405" s="186"/>
      <c r="DD405" s="186"/>
      <c r="DE405" s="186"/>
      <c r="DF405" s="186"/>
      <c r="DG405" s="186"/>
      <c r="DH405" s="186"/>
      <c r="DI405" s="186"/>
      <c r="DJ405" s="186"/>
      <c r="DK405" s="186"/>
      <c r="DL405" s="186"/>
      <c r="DM405" s="186"/>
      <c r="DN405" s="186"/>
      <c r="DO405" s="186"/>
      <c r="DP405" s="186"/>
      <c r="DQ405" s="186"/>
      <c r="DR405" s="186"/>
      <c r="DS405" s="186"/>
      <c r="DT405" s="186"/>
      <c r="DU405" s="186"/>
      <c r="DV405" s="186"/>
      <c r="DW405" s="186"/>
      <c r="DX405" s="186"/>
      <c r="DY405" s="186"/>
      <c r="DZ405" s="186"/>
      <c r="EA405" s="186"/>
      <c r="EB405" s="186"/>
      <c r="EC405" s="186"/>
      <c r="ED405" s="186"/>
      <c r="EE405" s="186"/>
      <c r="EF405" s="186"/>
      <c r="EG405" s="186"/>
      <c r="EH405" s="186"/>
      <c r="EI405" s="186"/>
      <c r="EJ405" s="186"/>
      <c r="EK405" s="186"/>
      <c r="EL405" s="186"/>
      <c r="EM405" s="186"/>
      <c r="EN405" s="186"/>
      <c r="EO405" s="186"/>
      <c r="EP405" s="186"/>
      <c r="EQ405" s="186"/>
      <c r="ER405" s="186"/>
      <c r="ES405" s="186"/>
      <c r="ET405" s="186"/>
      <c r="EU405" s="186"/>
      <c r="EV405" s="186"/>
      <c r="EW405" s="186"/>
      <c r="EX405" s="186"/>
      <c r="EY405" s="186"/>
      <c r="EZ405" s="186"/>
      <c r="FA405" s="186"/>
      <c r="FB405" s="186"/>
      <c r="FC405" s="186"/>
      <c r="FD405" s="186"/>
      <c r="FE405" s="186"/>
      <c r="FF405" s="186"/>
      <c r="FG405" s="186"/>
      <c r="FH405" s="186"/>
      <c r="FI405" s="186"/>
      <c r="FJ405" s="186"/>
      <c r="FK405" s="186"/>
      <c r="FL405" s="186"/>
      <c r="FM405" s="186"/>
      <c r="FN405" s="186"/>
      <c r="FO405" s="186"/>
      <c r="FP405" s="186"/>
      <c r="FQ405" s="186"/>
      <c r="FR405" s="186"/>
      <c r="FS405" s="186"/>
      <c r="FT405" s="186"/>
      <c r="FU405" s="186"/>
      <c r="FV405" s="186"/>
      <c r="FW405" s="186"/>
      <c r="FX405" s="186"/>
      <c r="FY405" s="186"/>
      <c r="FZ405" s="186"/>
      <c r="GA405" s="186"/>
      <c r="GB405" s="186"/>
      <c r="GC405" s="186"/>
      <c r="GD405" s="186"/>
      <c r="GE405" s="186"/>
      <c r="GF405" s="186"/>
      <c r="GG405" s="186"/>
      <c r="GH405" s="186"/>
      <c r="GI405" s="186"/>
      <c r="GJ405" s="186"/>
      <c r="GK405" s="186"/>
      <c r="GL405" s="186"/>
      <c r="GM405" s="186"/>
      <c r="GN405" s="186"/>
      <c r="GO405" s="186"/>
      <c r="GP405" s="186"/>
      <c r="GQ405" s="186"/>
      <c r="GR405" s="186"/>
      <c r="GS405" s="186"/>
      <c r="GT405" s="186"/>
      <c r="GU405" s="186"/>
      <c r="GV405" s="186"/>
      <c r="GW405" s="186"/>
      <c r="GX405" s="186"/>
      <c r="GY405" s="186"/>
      <c r="GZ405" s="186"/>
      <c r="HA405" s="186"/>
      <c r="HB405" s="186"/>
      <c r="HC405" s="186"/>
      <c r="HD405" s="186"/>
      <c r="HE405" s="186"/>
      <c r="HF405" s="186"/>
      <c r="HG405" s="186"/>
      <c r="HH405" s="186"/>
      <c r="HI405" s="186"/>
      <c r="HJ405" s="186"/>
      <c r="HK405" s="186"/>
      <c r="HL405" s="186"/>
      <c r="HM405" s="186"/>
      <c r="HN405" s="186"/>
      <c r="HO405" s="186"/>
      <c r="HP405" s="186"/>
      <c r="HQ405" s="186"/>
      <c r="HR405" s="186"/>
      <c r="HS405" s="186"/>
      <c r="HT405" s="186"/>
      <c r="HU405" s="186"/>
      <c r="HV405" s="186"/>
      <c r="HW405" s="186"/>
      <c r="HX405" s="186"/>
      <c r="HY405" s="186"/>
      <c r="HZ405" s="186"/>
      <c r="IA405" s="186"/>
      <c r="IB405" s="186"/>
      <c r="IC405" s="186"/>
      <c r="ID405" s="186"/>
      <c r="IE405" s="186"/>
      <c r="IF405" s="186"/>
      <c r="IG405" s="186"/>
      <c r="IH405" s="186"/>
      <c r="II405" s="186"/>
      <c r="IJ405" s="186"/>
      <c r="IK405" s="186"/>
      <c r="IL405" s="186"/>
      <c r="IM405" s="186"/>
      <c r="IN405" s="186"/>
      <c r="IO405" s="186"/>
      <c r="IP405" s="186"/>
      <c r="IQ405" s="186"/>
      <c r="IR405" s="186"/>
      <c r="IS405" s="186"/>
      <c r="IT405" s="186"/>
      <c r="IU405" s="186"/>
      <c r="IV405" s="186"/>
    </row>
    <row r="406" spans="1:256">
      <c r="A406" s="868"/>
      <c r="B406" s="844"/>
      <c r="C406" s="182" t="s">
        <v>2</v>
      </c>
      <c r="D406" s="183">
        <f>D404+D405</f>
        <v>10266000</v>
      </c>
      <c r="E406" s="184">
        <f t="shared" ref="E406:P406" si="178">E404+E405</f>
        <v>6766000</v>
      </c>
      <c r="F406" s="184">
        <f t="shared" si="178"/>
        <v>650000</v>
      </c>
      <c r="G406" s="184">
        <f t="shared" si="178"/>
        <v>3000</v>
      </c>
      <c r="H406" s="184">
        <f t="shared" si="178"/>
        <v>647000</v>
      </c>
      <c r="I406" s="184">
        <f t="shared" si="178"/>
        <v>5666000</v>
      </c>
      <c r="J406" s="184">
        <f t="shared" si="178"/>
        <v>450000</v>
      </c>
      <c r="K406" s="184">
        <f t="shared" si="178"/>
        <v>0</v>
      </c>
      <c r="L406" s="184">
        <f t="shared" si="178"/>
        <v>0</v>
      </c>
      <c r="M406" s="184">
        <f t="shared" si="178"/>
        <v>3500000</v>
      </c>
      <c r="N406" s="184">
        <f t="shared" si="178"/>
        <v>3500000</v>
      </c>
      <c r="O406" s="184">
        <f t="shared" si="178"/>
        <v>0</v>
      </c>
      <c r="P406" s="184">
        <f t="shared" si="178"/>
        <v>0</v>
      </c>
      <c r="Q406" s="185"/>
      <c r="R406" s="185"/>
      <c r="S406" s="185"/>
      <c r="T406" s="185"/>
      <c r="U406" s="185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  <c r="BH406" s="186"/>
      <c r="BI406" s="186"/>
      <c r="BJ406" s="186"/>
      <c r="BK406" s="186"/>
      <c r="BL406" s="186"/>
      <c r="BM406" s="186"/>
      <c r="BN406" s="186"/>
      <c r="BO406" s="186"/>
      <c r="BP406" s="186"/>
      <c r="BQ406" s="186"/>
      <c r="BR406" s="186"/>
      <c r="BS406" s="186"/>
      <c r="BT406" s="186"/>
      <c r="BU406" s="186"/>
      <c r="BV406" s="186"/>
      <c r="BW406" s="186"/>
      <c r="BX406" s="186"/>
      <c r="BY406" s="186"/>
      <c r="BZ406" s="186"/>
      <c r="CA406" s="186"/>
      <c r="CB406" s="186"/>
      <c r="CC406" s="186"/>
      <c r="CD406" s="186"/>
      <c r="CE406" s="186"/>
      <c r="CF406" s="186"/>
      <c r="CG406" s="186"/>
      <c r="CH406" s="186"/>
      <c r="CI406" s="186"/>
      <c r="CJ406" s="186"/>
      <c r="CK406" s="186"/>
      <c r="CL406" s="186"/>
      <c r="CM406" s="186"/>
      <c r="CN406" s="186"/>
      <c r="CO406" s="186"/>
      <c r="CP406" s="186"/>
      <c r="CQ406" s="186"/>
      <c r="CR406" s="186"/>
      <c r="CS406" s="186"/>
      <c r="CT406" s="186"/>
      <c r="CU406" s="186"/>
      <c r="CV406" s="186"/>
      <c r="CW406" s="186"/>
      <c r="CX406" s="186"/>
      <c r="CY406" s="186"/>
      <c r="CZ406" s="186"/>
      <c r="DA406" s="186"/>
      <c r="DB406" s="186"/>
      <c r="DC406" s="186"/>
      <c r="DD406" s="186"/>
      <c r="DE406" s="186"/>
      <c r="DF406" s="186"/>
      <c r="DG406" s="186"/>
      <c r="DH406" s="186"/>
      <c r="DI406" s="186"/>
      <c r="DJ406" s="186"/>
      <c r="DK406" s="186"/>
      <c r="DL406" s="186"/>
      <c r="DM406" s="186"/>
      <c r="DN406" s="186"/>
      <c r="DO406" s="186"/>
      <c r="DP406" s="186"/>
      <c r="DQ406" s="186"/>
      <c r="DR406" s="186"/>
      <c r="DS406" s="186"/>
      <c r="DT406" s="186"/>
      <c r="DU406" s="186"/>
      <c r="DV406" s="186"/>
      <c r="DW406" s="186"/>
      <c r="DX406" s="186"/>
      <c r="DY406" s="186"/>
      <c r="DZ406" s="186"/>
      <c r="EA406" s="186"/>
      <c r="EB406" s="186"/>
      <c r="EC406" s="186"/>
      <c r="ED406" s="186"/>
      <c r="EE406" s="186"/>
      <c r="EF406" s="186"/>
      <c r="EG406" s="186"/>
      <c r="EH406" s="186"/>
      <c r="EI406" s="186"/>
      <c r="EJ406" s="186"/>
      <c r="EK406" s="186"/>
      <c r="EL406" s="186"/>
      <c r="EM406" s="186"/>
      <c r="EN406" s="186"/>
      <c r="EO406" s="186"/>
      <c r="EP406" s="186"/>
      <c r="EQ406" s="186"/>
      <c r="ER406" s="186"/>
      <c r="ES406" s="186"/>
      <c r="ET406" s="186"/>
      <c r="EU406" s="186"/>
      <c r="EV406" s="186"/>
      <c r="EW406" s="186"/>
      <c r="EX406" s="186"/>
      <c r="EY406" s="186"/>
      <c r="EZ406" s="186"/>
      <c r="FA406" s="186"/>
      <c r="FB406" s="186"/>
      <c r="FC406" s="186"/>
      <c r="FD406" s="186"/>
      <c r="FE406" s="186"/>
      <c r="FF406" s="186"/>
      <c r="FG406" s="186"/>
      <c r="FH406" s="186"/>
      <c r="FI406" s="186"/>
      <c r="FJ406" s="186"/>
      <c r="FK406" s="186"/>
      <c r="FL406" s="186"/>
      <c r="FM406" s="186"/>
      <c r="FN406" s="186"/>
      <c r="FO406" s="186"/>
      <c r="FP406" s="186"/>
      <c r="FQ406" s="186"/>
      <c r="FR406" s="186"/>
      <c r="FS406" s="186"/>
      <c r="FT406" s="186"/>
      <c r="FU406" s="186"/>
      <c r="FV406" s="186"/>
      <c r="FW406" s="186"/>
      <c r="FX406" s="186"/>
      <c r="FY406" s="186"/>
      <c r="FZ406" s="186"/>
      <c r="GA406" s="186"/>
      <c r="GB406" s="186"/>
      <c r="GC406" s="186"/>
      <c r="GD406" s="186"/>
      <c r="GE406" s="186"/>
      <c r="GF406" s="186"/>
      <c r="GG406" s="186"/>
      <c r="GH406" s="186"/>
      <c r="GI406" s="186"/>
      <c r="GJ406" s="186"/>
      <c r="GK406" s="186"/>
      <c r="GL406" s="186"/>
      <c r="GM406" s="186"/>
      <c r="GN406" s="186"/>
      <c r="GO406" s="186"/>
      <c r="GP406" s="186"/>
      <c r="GQ406" s="186"/>
      <c r="GR406" s="186"/>
      <c r="GS406" s="186"/>
      <c r="GT406" s="186"/>
      <c r="GU406" s="186"/>
      <c r="GV406" s="186"/>
      <c r="GW406" s="186"/>
      <c r="GX406" s="186"/>
      <c r="GY406" s="186"/>
      <c r="GZ406" s="186"/>
      <c r="HA406" s="186"/>
      <c r="HB406" s="186"/>
      <c r="HC406" s="186"/>
      <c r="HD406" s="186"/>
      <c r="HE406" s="186"/>
      <c r="HF406" s="186"/>
      <c r="HG406" s="186"/>
      <c r="HH406" s="186"/>
      <c r="HI406" s="186"/>
      <c r="HJ406" s="186"/>
      <c r="HK406" s="186"/>
      <c r="HL406" s="186"/>
      <c r="HM406" s="186"/>
      <c r="HN406" s="186"/>
      <c r="HO406" s="186"/>
      <c r="HP406" s="186"/>
      <c r="HQ406" s="186"/>
      <c r="HR406" s="186"/>
      <c r="HS406" s="186"/>
      <c r="HT406" s="186"/>
      <c r="HU406" s="186"/>
      <c r="HV406" s="186"/>
      <c r="HW406" s="186"/>
      <c r="HX406" s="186"/>
      <c r="HY406" s="186"/>
      <c r="HZ406" s="186"/>
      <c r="IA406" s="186"/>
      <c r="IB406" s="186"/>
      <c r="IC406" s="186"/>
      <c r="ID406" s="186"/>
      <c r="IE406" s="186"/>
      <c r="IF406" s="186"/>
      <c r="IG406" s="186"/>
      <c r="IH406" s="186"/>
      <c r="II406" s="186"/>
      <c r="IJ406" s="186"/>
      <c r="IK406" s="186"/>
      <c r="IL406" s="186"/>
      <c r="IM406" s="186"/>
      <c r="IN406" s="186"/>
      <c r="IO406" s="186"/>
      <c r="IP406" s="186"/>
      <c r="IQ406" s="186"/>
      <c r="IR406" s="186"/>
      <c r="IS406" s="186"/>
      <c r="IT406" s="186"/>
      <c r="IU406" s="186"/>
      <c r="IV406" s="186"/>
    </row>
    <row r="407" spans="1:256" ht="5.0999999999999996" customHeight="1">
      <c r="A407" s="200"/>
      <c r="B407" s="201"/>
      <c r="C407" s="173"/>
      <c r="D407" s="174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76"/>
      <c r="R407" s="176"/>
      <c r="S407" s="176"/>
      <c r="T407" s="176"/>
      <c r="U407" s="17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  <c r="BU407" s="166"/>
      <c r="BV407" s="166"/>
      <c r="BW407" s="166"/>
      <c r="BX407" s="166"/>
      <c r="BY407" s="166"/>
      <c r="BZ407" s="166"/>
      <c r="CA407" s="166"/>
      <c r="CB407" s="166"/>
      <c r="CC407" s="166"/>
      <c r="CD407" s="166"/>
      <c r="CE407" s="166"/>
      <c r="CF407" s="166"/>
      <c r="CG407" s="166"/>
      <c r="CH407" s="166"/>
      <c r="CI407" s="166"/>
      <c r="CJ407" s="166"/>
      <c r="CK407" s="166"/>
      <c r="CL407" s="166"/>
      <c r="CM407" s="166"/>
      <c r="CN407" s="166"/>
      <c r="CO407" s="166"/>
      <c r="CP407" s="166"/>
      <c r="CQ407" s="166"/>
      <c r="CR407" s="166"/>
      <c r="CS407" s="166"/>
      <c r="CT407" s="166"/>
      <c r="CU407" s="166"/>
      <c r="CV407" s="166"/>
      <c r="CW407" s="166"/>
      <c r="CX407" s="166"/>
      <c r="CY407" s="166"/>
      <c r="CZ407" s="166"/>
      <c r="DA407" s="166"/>
      <c r="DB407" s="166"/>
      <c r="DC407" s="166"/>
      <c r="DD407" s="166"/>
      <c r="DE407" s="166"/>
      <c r="DF407" s="166"/>
      <c r="DG407" s="166"/>
      <c r="DH407" s="166"/>
      <c r="DI407" s="166"/>
      <c r="DJ407" s="166"/>
      <c r="DK407" s="166"/>
      <c r="DL407" s="166"/>
      <c r="DM407" s="166"/>
      <c r="DN407" s="166"/>
      <c r="DO407" s="166"/>
      <c r="DP407" s="166"/>
      <c r="DQ407" s="166"/>
      <c r="DR407" s="166"/>
      <c r="DS407" s="166"/>
      <c r="DT407" s="166"/>
      <c r="DU407" s="166"/>
      <c r="DV407" s="166"/>
      <c r="DW407" s="166"/>
      <c r="DX407" s="166"/>
      <c r="DY407" s="166"/>
      <c r="DZ407" s="166"/>
      <c r="EA407" s="166"/>
      <c r="EB407" s="166"/>
      <c r="EC407" s="166"/>
      <c r="ED407" s="166"/>
      <c r="EE407" s="166"/>
      <c r="EF407" s="166"/>
      <c r="EG407" s="166"/>
      <c r="EH407" s="166"/>
      <c r="EI407" s="166"/>
      <c r="EJ407" s="166"/>
      <c r="EK407" s="166"/>
      <c r="EL407" s="166"/>
      <c r="EM407" s="166"/>
      <c r="EN407" s="166"/>
      <c r="EO407" s="166"/>
      <c r="EP407" s="166"/>
      <c r="EQ407" s="166"/>
      <c r="ER407" s="166"/>
      <c r="ES407" s="166"/>
      <c r="ET407" s="166"/>
      <c r="EU407" s="166"/>
      <c r="EV407" s="166"/>
      <c r="EW407" s="166"/>
      <c r="EX407" s="166"/>
      <c r="EY407" s="166"/>
      <c r="EZ407" s="166"/>
      <c r="FA407" s="166"/>
      <c r="FB407" s="166"/>
      <c r="FC407" s="166"/>
      <c r="FD407" s="166"/>
      <c r="FE407" s="166"/>
      <c r="FF407" s="166"/>
      <c r="FG407" s="166"/>
      <c r="FH407" s="166"/>
      <c r="FI407" s="166"/>
      <c r="FJ407" s="166"/>
      <c r="FK407" s="166"/>
      <c r="FL407" s="166"/>
      <c r="FM407" s="166"/>
      <c r="FN407" s="166"/>
      <c r="FO407" s="166"/>
      <c r="FP407" s="166"/>
      <c r="FQ407" s="166"/>
      <c r="FR407" s="166"/>
      <c r="FS407" s="166"/>
      <c r="FT407" s="166"/>
      <c r="FU407" s="166"/>
      <c r="FV407" s="166"/>
      <c r="FW407" s="166"/>
      <c r="FX407" s="166"/>
      <c r="FY407" s="166"/>
      <c r="FZ407" s="166"/>
      <c r="GA407" s="166"/>
      <c r="GB407" s="166"/>
      <c r="GC407" s="166"/>
      <c r="GD407" s="166"/>
      <c r="GE407" s="166"/>
      <c r="GF407" s="166"/>
      <c r="GG407" s="166"/>
      <c r="GH407" s="166"/>
      <c r="GI407" s="166"/>
      <c r="GJ407" s="166"/>
      <c r="GK407" s="166"/>
      <c r="GL407" s="166"/>
      <c r="GM407" s="166"/>
      <c r="GN407" s="166"/>
      <c r="GO407" s="166"/>
      <c r="GP407" s="166"/>
      <c r="GQ407" s="166"/>
      <c r="GR407" s="166"/>
      <c r="GS407" s="166"/>
      <c r="GT407" s="166"/>
      <c r="GU407" s="166"/>
      <c r="GV407" s="166"/>
      <c r="GW407" s="166"/>
      <c r="GX407" s="166"/>
      <c r="GY407" s="166"/>
      <c r="GZ407" s="166"/>
      <c r="HA407" s="166"/>
      <c r="HB407" s="166"/>
      <c r="HC407" s="166"/>
      <c r="HD407" s="166"/>
      <c r="HE407" s="166"/>
      <c r="HF407" s="166"/>
      <c r="HG407" s="166"/>
      <c r="HH407" s="166"/>
      <c r="HI407" s="166"/>
      <c r="HJ407" s="166"/>
      <c r="HK407" s="166"/>
      <c r="HL407" s="166"/>
      <c r="HM407" s="166"/>
      <c r="HN407" s="166"/>
      <c r="HO407" s="166"/>
      <c r="HP407" s="166"/>
      <c r="HQ407" s="166"/>
      <c r="HR407" s="166"/>
      <c r="HS407" s="166"/>
      <c r="HT407" s="166"/>
      <c r="HU407" s="166"/>
      <c r="HV407" s="166"/>
      <c r="HW407" s="166"/>
      <c r="HX407" s="166"/>
      <c r="HY407" s="166"/>
      <c r="HZ407" s="166"/>
      <c r="IA407" s="166"/>
      <c r="IB407" s="166"/>
      <c r="IC407" s="166"/>
      <c r="ID407" s="166"/>
      <c r="IE407" s="166"/>
      <c r="IF407" s="166"/>
      <c r="IG407" s="166"/>
      <c r="IH407" s="166"/>
      <c r="II407" s="166"/>
      <c r="IJ407" s="166"/>
      <c r="IK407" s="166"/>
      <c r="IL407" s="166"/>
      <c r="IM407" s="166"/>
      <c r="IN407" s="166"/>
      <c r="IO407" s="166"/>
      <c r="IP407" s="166"/>
      <c r="IQ407" s="166"/>
      <c r="IR407" s="166"/>
      <c r="IS407" s="166"/>
      <c r="IT407" s="166"/>
      <c r="IU407" s="166"/>
      <c r="IV407" s="166"/>
    </row>
    <row r="408" spans="1:256" ht="15.75">
      <c r="A408" s="872"/>
      <c r="B408" s="845" t="s">
        <v>151</v>
      </c>
      <c r="C408" s="202" t="s">
        <v>0</v>
      </c>
      <c r="D408" s="203">
        <f t="shared" ref="D408:P409" si="179">D13</f>
        <v>1885126736.4000001</v>
      </c>
      <c r="E408" s="203">
        <f t="shared" si="179"/>
        <v>1038972665.4</v>
      </c>
      <c r="F408" s="203">
        <f t="shared" si="179"/>
        <v>381788606.39999998</v>
      </c>
      <c r="G408" s="203">
        <f t="shared" si="179"/>
        <v>197418295</v>
      </c>
      <c r="H408" s="203">
        <f t="shared" si="179"/>
        <v>184370311.40000001</v>
      </c>
      <c r="I408" s="203">
        <f t="shared" si="179"/>
        <v>375434361</v>
      </c>
      <c r="J408" s="203">
        <f t="shared" si="179"/>
        <v>3461619</v>
      </c>
      <c r="K408" s="203">
        <f t="shared" si="179"/>
        <v>190387433</v>
      </c>
      <c r="L408" s="203">
        <f t="shared" si="179"/>
        <v>87900646</v>
      </c>
      <c r="M408" s="203">
        <f t="shared" si="179"/>
        <v>846154071</v>
      </c>
      <c r="N408" s="203">
        <f t="shared" si="179"/>
        <v>788801699</v>
      </c>
      <c r="O408" s="203">
        <f t="shared" si="179"/>
        <v>395586613</v>
      </c>
      <c r="P408" s="203">
        <f t="shared" si="179"/>
        <v>57352372</v>
      </c>
      <c r="Q408" s="169"/>
      <c r="R408" s="169"/>
      <c r="S408" s="169"/>
      <c r="T408" s="169"/>
      <c r="U408" s="169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  <c r="AF408" s="170"/>
      <c r="AG408" s="170"/>
      <c r="AH408" s="170"/>
      <c r="AI408" s="170"/>
      <c r="AJ408" s="170"/>
      <c r="AK408" s="170"/>
      <c r="AL408" s="170"/>
      <c r="AM408" s="170"/>
      <c r="AN408" s="170"/>
      <c r="AO408" s="170"/>
      <c r="AP408" s="170"/>
      <c r="AQ408" s="170"/>
      <c r="AR408" s="170"/>
      <c r="AS408" s="170"/>
      <c r="AT408" s="170"/>
      <c r="AU408" s="170"/>
      <c r="AV408" s="170"/>
      <c r="AW408" s="170"/>
      <c r="AX408" s="170"/>
      <c r="AY408" s="170"/>
      <c r="AZ408" s="170"/>
      <c r="BA408" s="170"/>
      <c r="BB408" s="170"/>
      <c r="BC408" s="170"/>
      <c r="BD408" s="170"/>
      <c r="BE408" s="170"/>
      <c r="BF408" s="170"/>
      <c r="BG408" s="170"/>
      <c r="BH408" s="170"/>
      <c r="BI408" s="170"/>
      <c r="BJ408" s="170"/>
      <c r="BK408" s="170"/>
      <c r="BL408" s="170"/>
      <c r="BM408" s="170"/>
      <c r="BN408" s="170"/>
      <c r="BO408" s="170"/>
      <c r="BP408" s="170"/>
      <c r="BQ408" s="170"/>
      <c r="BR408" s="170"/>
      <c r="BS408" s="170"/>
      <c r="BT408" s="170"/>
      <c r="BU408" s="170"/>
      <c r="BV408" s="170"/>
      <c r="BW408" s="170"/>
      <c r="BX408" s="170"/>
      <c r="BY408" s="170"/>
      <c r="BZ408" s="170"/>
      <c r="CA408" s="170"/>
      <c r="CB408" s="170"/>
      <c r="CC408" s="170"/>
      <c r="CD408" s="170"/>
      <c r="CE408" s="170"/>
      <c r="CF408" s="170"/>
      <c r="CG408" s="170"/>
      <c r="CH408" s="170"/>
      <c r="CI408" s="170"/>
      <c r="CJ408" s="170"/>
      <c r="CK408" s="170"/>
      <c r="CL408" s="170"/>
      <c r="CM408" s="170"/>
      <c r="CN408" s="170"/>
      <c r="CO408" s="170"/>
      <c r="CP408" s="170"/>
      <c r="CQ408" s="170"/>
      <c r="CR408" s="170"/>
      <c r="CS408" s="170"/>
      <c r="CT408" s="170"/>
      <c r="CU408" s="170"/>
      <c r="CV408" s="170"/>
      <c r="CW408" s="170"/>
      <c r="CX408" s="170"/>
      <c r="CY408" s="170"/>
      <c r="CZ408" s="170"/>
      <c r="DA408" s="170"/>
      <c r="DB408" s="170"/>
      <c r="DC408" s="170"/>
      <c r="DD408" s="170"/>
      <c r="DE408" s="170"/>
      <c r="DF408" s="170"/>
      <c r="DG408" s="170"/>
      <c r="DH408" s="170"/>
      <c r="DI408" s="170"/>
      <c r="DJ408" s="170"/>
      <c r="DK408" s="170"/>
      <c r="DL408" s="170"/>
      <c r="DM408" s="170"/>
      <c r="DN408" s="170"/>
      <c r="DO408" s="170"/>
      <c r="DP408" s="170"/>
      <c r="DQ408" s="170"/>
      <c r="DR408" s="170"/>
      <c r="DS408" s="170"/>
      <c r="DT408" s="170"/>
      <c r="DU408" s="170"/>
      <c r="DV408" s="170"/>
      <c r="DW408" s="170"/>
      <c r="DX408" s="170"/>
      <c r="DY408" s="170"/>
      <c r="DZ408" s="170"/>
      <c r="EA408" s="170"/>
      <c r="EB408" s="170"/>
      <c r="EC408" s="170"/>
      <c r="ED408" s="170"/>
      <c r="EE408" s="170"/>
      <c r="EF408" s="170"/>
      <c r="EG408" s="170"/>
      <c r="EH408" s="170"/>
      <c r="EI408" s="170"/>
      <c r="EJ408" s="170"/>
      <c r="EK408" s="170"/>
      <c r="EL408" s="170"/>
      <c r="EM408" s="170"/>
      <c r="EN408" s="170"/>
      <c r="EO408" s="170"/>
      <c r="EP408" s="170"/>
      <c r="EQ408" s="170"/>
      <c r="ER408" s="170"/>
      <c r="ES408" s="170"/>
      <c r="ET408" s="170"/>
      <c r="EU408" s="170"/>
      <c r="EV408" s="170"/>
      <c r="EW408" s="170"/>
      <c r="EX408" s="170"/>
      <c r="EY408" s="170"/>
      <c r="EZ408" s="170"/>
      <c r="FA408" s="170"/>
      <c r="FB408" s="170"/>
      <c r="FC408" s="170"/>
      <c r="FD408" s="170"/>
      <c r="FE408" s="170"/>
      <c r="FF408" s="170"/>
      <c r="FG408" s="170"/>
      <c r="FH408" s="170"/>
      <c r="FI408" s="170"/>
      <c r="FJ408" s="170"/>
      <c r="FK408" s="170"/>
      <c r="FL408" s="170"/>
      <c r="FM408" s="170"/>
      <c r="FN408" s="170"/>
      <c r="FO408" s="170"/>
      <c r="FP408" s="170"/>
      <c r="FQ408" s="170"/>
      <c r="FR408" s="170"/>
      <c r="FS408" s="170"/>
      <c r="FT408" s="170"/>
      <c r="FU408" s="170"/>
      <c r="FV408" s="170"/>
      <c r="FW408" s="170"/>
      <c r="FX408" s="170"/>
      <c r="FY408" s="170"/>
      <c r="FZ408" s="170"/>
      <c r="GA408" s="170"/>
      <c r="GB408" s="170"/>
      <c r="GC408" s="170"/>
      <c r="GD408" s="170"/>
      <c r="GE408" s="170"/>
      <c r="GF408" s="170"/>
      <c r="GG408" s="170"/>
      <c r="GH408" s="170"/>
      <c r="GI408" s="170"/>
      <c r="GJ408" s="170"/>
      <c r="GK408" s="170"/>
      <c r="GL408" s="170"/>
      <c r="GM408" s="170"/>
      <c r="GN408" s="170"/>
      <c r="GO408" s="170"/>
      <c r="GP408" s="170"/>
      <c r="GQ408" s="170"/>
      <c r="GR408" s="170"/>
      <c r="GS408" s="170"/>
      <c r="GT408" s="170"/>
      <c r="GU408" s="170"/>
      <c r="GV408" s="170"/>
      <c r="GW408" s="170"/>
      <c r="GX408" s="170"/>
      <c r="GY408" s="170"/>
      <c r="GZ408" s="170"/>
      <c r="HA408" s="170"/>
      <c r="HB408" s="170"/>
      <c r="HC408" s="170"/>
      <c r="HD408" s="170"/>
      <c r="HE408" s="170"/>
      <c r="HF408" s="170"/>
      <c r="HG408" s="170"/>
      <c r="HH408" s="170"/>
      <c r="HI408" s="170"/>
      <c r="HJ408" s="170"/>
      <c r="HK408" s="170"/>
      <c r="HL408" s="170"/>
      <c r="HM408" s="170"/>
      <c r="HN408" s="170"/>
      <c r="HO408" s="170"/>
      <c r="HP408" s="170"/>
      <c r="HQ408" s="170"/>
      <c r="HR408" s="170"/>
      <c r="HS408" s="170"/>
      <c r="HT408" s="170"/>
      <c r="HU408" s="170"/>
      <c r="HV408" s="170"/>
      <c r="HW408" s="170"/>
      <c r="HX408" s="170"/>
      <c r="HY408" s="170"/>
      <c r="HZ408" s="170"/>
      <c r="IA408" s="170"/>
      <c r="IB408" s="170"/>
      <c r="IC408" s="170"/>
      <c r="ID408" s="170"/>
      <c r="IE408" s="170"/>
      <c r="IF408" s="170"/>
      <c r="IG408" s="170"/>
      <c r="IH408" s="170"/>
      <c r="II408" s="170"/>
      <c r="IJ408" s="170"/>
      <c r="IK408" s="170"/>
      <c r="IL408" s="170"/>
      <c r="IM408" s="170"/>
      <c r="IN408" s="170"/>
      <c r="IO408" s="170"/>
      <c r="IP408" s="170"/>
      <c r="IQ408" s="170"/>
      <c r="IR408" s="170"/>
      <c r="IS408" s="170"/>
      <c r="IT408" s="170"/>
      <c r="IU408" s="170"/>
      <c r="IV408" s="170"/>
    </row>
    <row r="409" spans="1:256" ht="15.75">
      <c r="A409" s="873"/>
      <c r="B409" s="846"/>
      <c r="C409" s="202" t="s">
        <v>1</v>
      </c>
      <c r="D409" s="203">
        <f t="shared" si="179"/>
        <v>92418859</v>
      </c>
      <c r="E409" s="203">
        <f t="shared" si="179"/>
        <v>60867294</v>
      </c>
      <c r="F409" s="203">
        <f t="shared" si="179"/>
        <v>5173660</v>
      </c>
      <c r="G409" s="203">
        <f t="shared" si="179"/>
        <v>168377</v>
      </c>
      <c r="H409" s="203">
        <f t="shared" si="179"/>
        <v>5005283</v>
      </c>
      <c r="I409" s="203">
        <f t="shared" si="179"/>
        <v>19449789</v>
      </c>
      <c r="J409" s="203">
        <f t="shared" si="179"/>
        <v>0</v>
      </c>
      <c r="K409" s="203">
        <f t="shared" si="179"/>
        <v>36243845</v>
      </c>
      <c r="L409" s="203">
        <f t="shared" si="179"/>
        <v>0</v>
      </c>
      <c r="M409" s="203">
        <f t="shared" si="179"/>
        <v>31551565</v>
      </c>
      <c r="N409" s="203">
        <f t="shared" si="179"/>
        <v>31551565</v>
      </c>
      <c r="O409" s="203">
        <f t="shared" si="179"/>
        <v>20426852</v>
      </c>
      <c r="P409" s="203">
        <f t="shared" si="179"/>
        <v>0</v>
      </c>
      <c r="Q409" s="169"/>
      <c r="R409" s="169"/>
      <c r="S409" s="169"/>
      <c r="T409" s="169"/>
      <c r="U409" s="169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  <c r="AF409" s="170"/>
      <c r="AG409" s="170"/>
      <c r="AH409" s="170"/>
      <c r="AI409" s="170"/>
      <c r="AJ409" s="170"/>
      <c r="AK409" s="170"/>
      <c r="AL409" s="170"/>
      <c r="AM409" s="170"/>
      <c r="AN409" s="170"/>
      <c r="AO409" s="170"/>
      <c r="AP409" s="170"/>
      <c r="AQ409" s="170"/>
      <c r="AR409" s="170"/>
      <c r="AS409" s="170"/>
      <c r="AT409" s="170"/>
      <c r="AU409" s="170"/>
      <c r="AV409" s="170"/>
      <c r="AW409" s="170"/>
      <c r="AX409" s="170"/>
      <c r="AY409" s="170"/>
      <c r="AZ409" s="170"/>
      <c r="BA409" s="170"/>
      <c r="BB409" s="170"/>
      <c r="BC409" s="170"/>
      <c r="BD409" s="170"/>
      <c r="BE409" s="170"/>
      <c r="BF409" s="170"/>
      <c r="BG409" s="170"/>
      <c r="BH409" s="170"/>
      <c r="BI409" s="170"/>
      <c r="BJ409" s="170"/>
      <c r="BK409" s="170"/>
      <c r="BL409" s="170"/>
      <c r="BM409" s="170"/>
      <c r="BN409" s="170"/>
      <c r="BO409" s="170"/>
      <c r="BP409" s="170"/>
      <c r="BQ409" s="170"/>
      <c r="BR409" s="170"/>
      <c r="BS409" s="170"/>
      <c r="BT409" s="170"/>
      <c r="BU409" s="170"/>
      <c r="BV409" s="170"/>
      <c r="BW409" s="170"/>
      <c r="BX409" s="170"/>
      <c r="BY409" s="170"/>
      <c r="BZ409" s="170"/>
      <c r="CA409" s="170"/>
      <c r="CB409" s="170"/>
      <c r="CC409" s="170"/>
      <c r="CD409" s="170"/>
      <c r="CE409" s="170"/>
      <c r="CF409" s="170"/>
      <c r="CG409" s="170"/>
      <c r="CH409" s="170"/>
      <c r="CI409" s="170"/>
      <c r="CJ409" s="170"/>
      <c r="CK409" s="170"/>
      <c r="CL409" s="170"/>
      <c r="CM409" s="170"/>
      <c r="CN409" s="170"/>
      <c r="CO409" s="170"/>
      <c r="CP409" s="170"/>
      <c r="CQ409" s="170"/>
      <c r="CR409" s="170"/>
      <c r="CS409" s="170"/>
      <c r="CT409" s="170"/>
      <c r="CU409" s="170"/>
      <c r="CV409" s="170"/>
      <c r="CW409" s="170"/>
      <c r="CX409" s="170"/>
      <c r="CY409" s="170"/>
      <c r="CZ409" s="170"/>
      <c r="DA409" s="170"/>
      <c r="DB409" s="170"/>
      <c r="DC409" s="170"/>
      <c r="DD409" s="170"/>
      <c r="DE409" s="170"/>
      <c r="DF409" s="170"/>
      <c r="DG409" s="170"/>
      <c r="DH409" s="170"/>
      <c r="DI409" s="170"/>
      <c r="DJ409" s="170"/>
      <c r="DK409" s="170"/>
      <c r="DL409" s="170"/>
      <c r="DM409" s="170"/>
      <c r="DN409" s="170"/>
      <c r="DO409" s="170"/>
      <c r="DP409" s="170"/>
      <c r="DQ409" s="170"/>
      <c r="DR409" s="170"/>
      <c r="DS409" s="170"/>
      <c r="DT409" s="170"/>
      <c r="DU409" s="170"/>
      <c r="DV409" s="170"/>
      <c r="DW409" s="170"/>
      <c r="DX409" s="170"/>
      <c r="DY409" s="170"/>
      <c r="DZ409" s="170"/>
      <c r="EA409" s="170"/>
      <c r="EB409" s="170"/>
      <c r="EC409" s="170"/>
      <c r="ED409" s="170"/>
      <c r="EE409" s="170"/>
      <c r="EF409" s="170"/>
      <c r="EG409" s="170"/>
      <c r="EH409" s="170"/>
      <c r="EI409" s="170"/>
      <c r="EJ409" s="170"/>
      <c r="EK409" s="170"/>
      <c r="EL409" s="170"/>
      <c r="EM409" s="170"/>
      <c r="EN409" s="170"/>
      <c r="EO409" s="170"/>
      <c r="EP409" s="170"/>
      <c r="EQ409" s="170"/>
      <c r="ER409" s="170"/>
      <c r="ES409" s="170"/>
      <c r="ET409" s="170"/>
      <c r="EU409" s="170"/>
      <c r="EV409" s="170"/>
      <c r="EW409" s="170"/>
      <c r="EX409" s="170"/>
      <c r="EY409" s="170"/>
      <c r="EZ409" s="170"/>
      <c r="FA409" s="170"/>
      <c r="FB409" s="170"/>
      <c r="FC409" s="170"/>
      <c r="FD409" s="170"/>
      <c r="FE409" s="170"/>
      <c r="FF409" s="170"/>
      <c r="FG409" s="170"/>
      <c r="FH409" s="170"/>
      <c r="FI409" s="170"/>
      <c r="FJ409" s="170"/>
      <c r="FK409" s="170"/>
      <c r="FL409" s="170"/>
      <c r="FM409" s="170"/>
      <c r="FN409" s="170"/>
      <c r="FO409" s="170"/>
      <c r="FP409" s="170"/>
      <c r="FQ409" s="170"/>
      <c r="FR409" s="170"/>
      <c r="FS409" s="170"/>
      <c r="FT409" s="170"/>
      <c r="FU409" s="170"/>
      <c r="FV409" s="170"/>
      <c r="FW409" s="170"/>
      <c r="FX409" s="170"/>
      <c r="FY409" s="170"/>
      <c r="FZ409" s="170"/>
      <c r="GA409" s="170"/>
      <c r="GB409" s="170"/>
      <c r="GC409" s="170"/>
      <c r="GD409" s="170"/>
      <c r="GE409" s="170"/>
      <c r="GF409" s="170"/>
      <c r="GG409" s="170"/>
      <c r="GH409" s="170"/>
      <c r="GI409" s="170"/>
      <c r="GJ409" s="170"/>
      <c r="GK409" s="170"/>
      <c r="GL409" s="170"/>
      <c r="GM409" s="170"/>
      <c r="GN409" s="170"/>
      <c r="GO409" s="170"/>
      <c r="GP409" s="170"/>
      <c r="GQ409" s="170"/>
      <c r="GR409" s="170"/>
      <c r="GS409" s="170"/>
      <c r="GT409" s="170"/>
      <c r="GU409" s="170"/>
      <c r="GV409" s="170"/>
      <c r="GW409" s="170"/>
      <c r="GX409" s="170"/>
      <c r="GY409" s="170"/>
      <c r="GZ409" s="170"/>
      <c r="HA409" s="170"/>
      <c r="HB409" s="170"/>
      <c r="HC409" s="170"/>
      <c r="HD409" s="170"/>
      <c r="HE409" s="170"/>
      <c r="HF409" s="170"/>
      <c r="HG409" s="170"/>
      <c r="HH409" s="170"/>
      <c r="HI409" s="170"/>
      <c r="HJ409" s="170"/>
      <c r="HK409" s="170"/>
      <c r="HL409" s="170"/>
      <c r="HM409" s="170"/>
      <c r="HN409" s="170"/>
      <c r="HO409" s="170"/>
      <c r="HP409" s="170"/>
      <c r="HQ409" s="170"/>
      <c r="HR409" s="170"/>
      <c r="HS409" s="170"/>
      <c r="HT409" s="170"/>
      <c r="HU409" s="170"/>
      <c r="HV409" s="170"/>
      <c r="HW409" s="170"/>
      <c r="HX409" s="170"/>
      <c r="HY409" s="170"/>
      <c r="HZ409" s="170"/>
      <c r="IA409" s="170"/>
      <c r="IB409" s="170"/>
      <c r="IC409" s="170"/>
      <c r="ID409" s="170"/>
      <c r="IE409" s="170"/>
      <c r="IF409" s="170"/>
      <c r="IG409" s="170"/>
      <c r="IH409" s="170"/>
      <c r="II409" s="170"/>
      <c r="IJ409" s="170"/>
      <c r="IK409" s="170"/>
      <c r="IL409" s="170"/>
      <c r="IM409" s="170"/>
      <c r="IN409" s="170"/>
      <c r="IO409" s="170"/>
      <c r="IP409" s="170"/>
      <c r="IQ409" s="170"/>
      <c r="IR409" s="170"/>
      <c r="IS409" s="170"/>
      <c r="IT409" s="170"/>
      <c r="IU409" s="170"/>
      <c r="IV409" s="170"/>
    </row>
    <row r="410" spans="1:256" ht="15.75">
      <c r="A410" s="874"/>
      <c r="B410" s="847"/>
      <c r="C410" s="202" t="s">
        <v>2</v>
      </c>
      <c r="D410" s="203">
        <f>D408+D409</f>
        <v>1977545595.4000001</v>
      </c>
      <c r="E410" s="203">
        <f t="shared" ref="E410:P410" si="180">E408+E409</f>
        <v>1099839959.4000001</v>
      </c>
      <c r="F410" s="203">
        <f t="shared" si="180"/>
        <v>386962266.39999998</v>
      </c>
      <c r="G410" s="203">
        <f t="shared" si="180"/>
        <v>197586672</v>
      </c>
      <c r="H410" s="203">
        <f t="shared" si="180"/>
        <v>189375594.40000001</v>
      </c>
      <c r="I410" s="203">
        <f t="shared" si="180"/>
        <v>394884150</v>
      </c>
      <c r="J410" s="203">
        <f t="shared" si="180"/>
        <v>3461619</v>
      </c>
      <c r="K410" s="203">
        <f t="shared" si="180"/>
        <v>226631278</v>
      </c>
      <c r="L410" s="203">
        <f t="shared" si="180"/>
        <v>87900646</v>
      </c>
      <c r="M410" s="203">
        <f t="shared" si="180"/>
        <v>877705636</v>
      </c>
      <c r="N410" s="203">
        <f t="shared" si="180"/>
        <v>820353264</v>
      </c>
      <c r="O410" s="203">
        <f t="shared" si="180"/>
        <v>416013465</v>
      </c>
      <c r="P410" s="203">
        <f t="shared" si="180"/>
        <v>57352372</v>
      </c>
      <c r="Q410" s="169"/>
      <c r="R410" s="169"/>
      <c r="S410" s="169"/>
      <c r="T410" s="169"/>
      <c r="U410" s="169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70"/>
      <c r="AT410" s="170"/>
      <c r="AU410" s="170"/>
      <c r="AV410" s="170"/>
      <c r="AW410" s="170"/>
      <c r="AX410" s="170"/>
      <c r="AY410" s="170"/>
      <c r="AZ410" s="170"/>
      <c r="BA410" s="170"/>
      <c r="BB410" s="170"/>
      <c r="BC410" s="170"/>
      <c r="BD410" s="170"/>
      <c r="BE410" s="170"/>
      <c r="BF410" s="170"/>
      <c r="BG410" s="170"/>
      <c r="BH410" s="170"/>
      <c r="BI410" s="170"/>
      <c r="BJ410" s="170"/>
      <c r="BK410" s="170"/>
      <c r="BL410" s="170"/>
      <c r="BM410" s="170"/>
      <c r="BN410" s="170"/>
      <c r="BO410" s="170"/>
      <c r="BP410" s="170"/>
      <c r="BQ410" s="170"/>
      <c r="BR410" s="170"/>
      <c r="BS410" s="170"/>
      <c r="BT410" s="170"/>
      <c r="BU410" s="170"/>
      <c r="BV410" s="170"/>
      <c r="BW410" s="170"/>
      <c r="BX410" s="170"/>
      <c r="BY410" s="170"/>
      <c r="BZ410" s="170"/>
      <c r="CA410" s="170"/>
      <c r="CB410" s="170"/>
      <c r="CC410" s="170"/>
      <c r="CD410" s="170"/>
      <c r="CE410" s="170"/>
      <c r="CF410" s="170"/>
      <c r="CG410" s="170"/>
      <c r="CH410" s="170"/>
      <c r="CI410" s="170"/>
      <c r="CJ410" s="170"/>
      <c r="CK410" s="170"/>
      <c r="CL410" s="170"/>
      <c r="CM410" s="170"/>
      <c r="CN410" s="170"/>
      <c r="CO410" s="170"/>
      <c r="CP410" s="170"/>
      <c r="CQ410" s="170"/>
      <c r="CR410" s="170"/>
      <c r="CS410" s="170"/>
      <c r="CT410" s="170"/>
      <c r="CU410" s="170"/>
      <c r="CV410" s="170"/>
      <c r="CW410" s="170"/>
      <c r="CX410" s="170"/>
      <c r="CY410" s="170"/>
      <c r="CZ410" s="170"/>
      <c r="DA410" s="170"/>
      <c r="DB410" s="170"/>
      <c r="DC410" s="170"/>
      <c r="DD410" s="170"/>
      <c r="DE410" s="170"/>
      <c r="DF410" s="170"/>
      <c r="DG410" s="170"/>
      <c r="DH410" s="170"/>
      <c r="DI410" s="170"/>
      <c r="DJ410" s="170"/>
      <c r="DK410" s="170"/>
      <c r="DL410" s="170"/>
      <c r="DM410" s="170"/>
      <c r="DN410" s="170"/>
      <c r="DO410" s="170"/>
      <c r="DP410" s="170"/>
      <c r="DQ410" s="170"/>
      <c r="DR410" s="170"/>
      <c r="DS410" s="170"/>
      <c r="DT410" s="170"/>
      <c r="DU410" s="170"/>
      <c r="DV410" s="170"/>
      <c r="DW410" s="170"/>
      <c r="DX410" s="170"/>
      <c r="DY410" s="170"/>
      <c r="DZ410" s="170"/>
      <c r="EA410" s="170"/>
      <c r="EB410" s="170"/>
      <c r="EC410" s="170"/>
      <c r="ED410" s="170"/>
      <c r="EE410" s="170"/>
      <c r="EF410" s="170"/>
      <c r="EG410" s="170"/>
      <c r="EH410" s="170"/>
      <c r="EI410" s="170"/>
      <c r="EJ410" s="170"/>
      <c r="EK410" s="170"/>
      <c r="EL410" s="170"/>
      <c r="EM410" s="170"/>
      <c r="EN410" s="170"/>
      <c r="EO410" s="170"/>
      <c r="EP410" s="170"/>
      <c r="EQ410" s="170"/>
      <c r="ER410" s="170"/>
      <c r="ES410" s="170"/>
      <c r="ET410" s="170"/>
      <c r="EU410" s="170"/>
      <c r="EV410" s="170"/>
      <c r="EW410" s="170"/>
      <c r="EX410" s="170"/>
      <c r="EY410" s="170"/>
      <c r="EZ410" s="170"/>
      <c r="FA410" s="170"/>
      <c r="FB410" s="170"/>
      <c r="FC410" s="170"/>
      <c r="FD410" s="170"/>
      <c r="FE410" s="170"/>
      <c r="FF410" s="170"/>
      <c r="FG410" s="170"/>
      <c r="FH410" s="170"/>
      <c r="FI410" s="170"/>
      <c r="FJ410" s="170"/>
      <c r="FK410" s="170"/>
      <c r="FL410" s="170"/>
      <c r="FM410" s="170"/>
      <c r="FN410" s="170"/>
      <c r="FO410" s="170"/>
      <c r="FP410" s="170"/>
      <c r="FQ410" s="170"/>
      <c r="FR410" s="170"/>
      <c r="FS410" s="170"/>
      <c r="FT410" s="170"/>
      <c r="FU410" s="170"/>
      <c r="FV410" s="170"/>
      <c r="FW410" s="170"/>
      <c r="FX410" s="170"/>
      <c r="FY410" s="170"/>
      <c r="FZ410" s="170"/>
      <c r="GA410" s="170"/>
      <c r="GB410" s="170"/>
      <c r="GC410" s="170"/>
      <c r="GD410" s="170"/>
      <c r="GE410" s="170"/>
      <c r="GF410" s="170"/>
      <c r="GG410" s="170"/>
      <c r="GH410" s="170"/>
      <c r="GI410" s="170"/>
      <c r="GJ410" s="170"/>
      <c r="GK410" s="170"/>
      <c r="GL410" s="170"/>
      <c r="GM410" s="170"/>
      <c r="GN410" s="170"/>
      <c r="GO410" s="170"/>
      <c r="GP410" s="170"/>
      <c r="GQ410" s="170"/>
      <c r="GR410" s="170"/>
      <c r="GS410" s="170"/>
      <c r="GT410" s="170"/>
      <c r="GU410" s="170"/>
      <c r="GV410" s="170"/>
      <c r="GW410" s="170"/>
      <c r="GX410" s="170"/>
      <c r="GY410" s="170"/>
      <c r="GZ410" s="170"/>
      <c r="HA410" s="170"/>
      <c r="HB410" s="170"/>
      <c r="HC410" s="170"/>
      <c r="HD410" s="170"/>
      <c r="HE410" s="170"/>
      <c r="HF410" s="170"/>
      <c r="HG410" s="170"/>
      <c r="HH410" s="170"/>
      <c r="HI410" s="170"/>
      <c r="HJ410" s="170"/>
      <c r="HK410" s="170"/>
      <c r="HL410" s="170"/>
      <c r="HM410" s="170"/>
      <c r="HN410" s="170"/>
      <c r="HO410" s="170"/>
      <c r="HP410" s="170"/>
      <c r="HQ410" s="170"/>
      <c r="HR410" s="170"/>
      <c r="HS410" s="170"/>
      <c r="HT410" s="170"/>
      <c r="HU410" s="170"/>
      <c r="HV410" s="170"/>
      <c r="HW410" s="170"/>
      <c r="HX410" s="170"/>
      <c r="HY410" s="170"/>
      <c r="HZ410" s="170"/>
      <c r="IA410" s="170"/>
      <c r="IB410" s="170"/>
      <c r="IC410" s="170"/>
      <c r="ID410" s="170"/>
      <c r="IE410" s="170"/>
      <c r="IF410" s="170"/>
      <c r="IG410" s="170"/>
      <c r="IH410" s="170"/>
      <c r="II410" s="170"/>
      <c r="IJ410" s="170"/>
      <c r="IK410" s="170"/>
      <c r="IL410" s="170"/>
      <c r="IM410" s="170"/>
      <c r="IN410" s="170"/>
      <c r="IO410" s="170"/>
      <c r="IP410" s="170"/>
      <c r="IQ410" s="170"/>
      <c r="IR410" s="170"/>
      <c r="IS410" s="170"/>
      <c r="IT410" s="170"/>
      <c r="IU410" s="170"/>
      <c r="IV410" s="170"/>
    </row>
    <row r="411" spans="1:256">
      <c r="A411" s="204"/>
      <c r="B411" s="205"/>
      <c r="C411" s="206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205"/>
      <c r="R411" s="205"/>
      <c r="S411" s="205"/>
      <c r="T411" s="205"/>
      <c r="U411" s="205"/>
    </row>
    <row r="412" spans="1:256">
      <c r="A412" s="207" t="s">
        <v>93</v>
      </c>
      <c r="B412" s="156"/>
      <c r="C412" s="208"/>
      <c r="D412" s="209"/>
      <c r="E412" s="209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6"/>
      <c r="BN412" s="156"/>
      <c r="BO412" s="156"/>
      <c r="BP412" s="156"/>
      <c r="BQ412" s="156"/>
      <c r="BR412" s="156"/>
      <c r="BS412" s="156"/>
      <c r="BT412" s="156"/>
      <c r="BU412" s="156"/>
      <c r="BV412" s="156"/>
      <c r="BW412" s="156"/>
      <c r="BX412" s="156"/>
      <c r="BY412" s="156"/>
      <c r="BZ412" s="156"/>
      <c r="CA412" s="156"/>
      <c r="CB412" s="156"/>
      <c r="CC412" s="156"/>
      <c r="CD412" s="156"/>
      <c r="CE412" s="156"/>
      <c r="CF412" s="156"/>
      <c r="CG412" s="156"/>
      <c r="CH412" s="156"/>
      <c r="CI412" s="156"/>
      <c r="CJ412" s="156"/>
      <c r="CK412" s="156"/>
      <c r="CL412" s="156"/>
      <c r="CM412" s="156"/>
      <c r="CN412" s="156"/>
      <c r="CO412" s="156"/>
      <c r="CP412" s="156"/>
      <c r="CQ412" s="156"/>
      <c r="CR412" s="156"/>
      <c r="CS412" s="156"/>
      <c r="CT412" s="156"/>
      <c r="CU412" s="156"/>
      <c r="CV412" s="156"/>
      <c r="CW412" s="156"/>
      <c r="CX412" s="156"/>
      <c r="CY412" s="156"/>
      <c r="CZ412" s="156"/>
      <c r="DA412" s="156"/>
      <c r="DB412" s="156"/>
      <c r="DC412" s="156"/>
      <c r="DD412" s="156"/>
      <c r="DE412" s="156"/>
      <c r="DF412" s="156"/>
      <c r="DG412" s="156"/>
      <c r="DH412" s="156"/>
      <c r="DI412" s="156"/>
      <c r="DJ412" s="156"/>
      <c r="DK412" s="156"/>
      <c r="DL412" s="156"/>
      <c r="DM412" s="156"/>
      <c r="DN412" s="156"/>
      <c r="DO412" s="156"/>
      <c r="DP412" s="156"/>
      <c r="DQ412" s="156"/>
      <c r="DR412" s="156"/>
      <c r="DS412" s="156"/>
      <c r="DT412" s="156"/>
      <c r="DU412" s="156"/>
      <c r="DV412" s="156"/>
      <c r="DW412" s="156"/>
      <c r="DX412" s="156"/>
      <c r="DY412" s="156"/>
      <c r="DZ412" s="156"/>
      <c r="EA412" s="156"/>
      <c r="EB412" s="156"/>
      <c r="EC412" s="156"/>
      <c r="ED412" s="156"/>
      <c r="EE412" s="156"/>
      <c r="EF412" s="156"/>
      <c r="EG412" s="156"/>
      <c r="EH412" s="156"/>
      <c r="EI412" s="156"/>
      <c r="EJ412" s="156"/>
      <c r="EK412" s="156"/>
      <c r="EL412" s="156"/>
      <c r="EM412" s="156"/>
      <c r="EN412" s="156"/>
      <c r="EO412" s="156"/>
      <c r="EP412" s="156"/>
      <c r="EQ412" s="156"/>
      <c r="ER412" s="156"/>
      <c r="ES412" s="156"/>
      <c r="ET412" s="156"/>
      <c r="EU412" s="156"/>
      <c r="EV412" s="156"/>
      <c r="EW412" s="156"/>
      <c r="EX412" s="156"/>
      <c r="EY412" s="156"/>
      <c r="EZ412" s="156"/>
      <c r="FA412" s="156"/>
      <c r="FB412" s="156"/>
      <c r="FC412" s="156"/>
      <c r="FD412" s="156"/>
      <c r="FE412" s="156"/>
      <c r="FF412" s="156"/>
      <c r="FG412" s="156"/>
      <c r="FH412" s="156"/>
      <c r="FI412" s="156"/>
      <c r="FJ412" s="156"/>
      <c r="FK412" s="156"/>
      <c r="FL412" s="156"/>
      <c r="FM412" s="156"/>
      <c r="FN412" s="156"/>
      <c r="FO412" s="156"/>
      <c r="FP412" s="156"/>
      <c r="FQ412" s="156"/>
      <c r="FR412" s="156"/>
      <c r="FS412" s="156"/>
      <c r="FT412" s="156"/>
      <c r="FU412" s="156"/>
      <c r="FV412" s="156"/>
      <c r="FW412" s="156"/>
      <c r="FX412" s="156"/>
      <c r="FY412" s="156"/>
      <c r="FZ412" s="156"/>
      <c r="GA412" s="156"/>
      <c r="GB412" s="156"/>
      <c r="GC412" s="156"/>
      <c r="GD412" s="156"/>
      <c r="GE412" s="156"/>
      <c r="GF412" s="156"/>
      <c r="GG412" s="156"/>
      <c r="GH412" s="156"/>
      <c r="GI412" s="156"/>
      <c r="GJ412" s="156"/>
      <c r="GK412" s="156"/>
      <c r="GL412" s="156"/>
      <c r="GM412" s="156"/>
      <c r="GN412" s="156"/>
      <c r="GO412" s="156"/>
      <c r="GP412" s="156"/>
      <c r="GQ412" s="156"/>
      <c r="GR412" s="156"/>
      <c r="GS412" s="156"/>
      <c r="GT412" s="156"/>
      <c r="GU412" s="156"/>
      <c r="GV412" s="156"/>
      <c r="GW412" s="156"/>
      <c r="GX412" s="156"/>
      <c r="GY412" s="156"/>
      <c r="GZ412" s="156"/>
      <c r="HA412" s="156"/>
      <c r="HB412" s="156"/>
      <c r="HC412" s="156"/>
      <c r="HD412" s="156"/>
      <c r="HE412" s="156"/>
      <c r="HF412" s="156"/>
      <c r="HG412" s="156"/>
      <c r="HH412" s="156"/>
      <c r="HI412" s="156"/>
      <c r="HJ412" s="156"/>
      <c r="HK412" s="156"/>
      <c r="HL412" s="156"/>
      <c r="HM412" s="156"/>
      <c r="HN412" s="156"/>
      <c r="HO412" s="156"/>
      <c r="HP412" s="156"/>
      <c r="HQ412" s="156"/>
      <c r="HR412" s="156"/>
      <c r="HS412" s="156"/>
      <c r="HT412" s="156"/>
      <c r="HU412" s="156"/>
      <c r="HV412" s="156"/>
      <c r="HW412" s="156"/>
      <c r="HX412" s="156"/>
      <c r="HY412" s="156"/>
      <c r="HZ412" s="156"/>
      <c r="IA412" s="156"/>
      <c r="IB412" s="156"/>
      <c r="IC412" s="156"/>
      <c r="ID412" s="156"/>
      <c r="IE412" s="156"/>
      <c r="IF412" s="156"/>
      <c r="IG412" s="156"/>
      <c r="IH412" s="156"/>
      <c r="II412" s="156"/>
      <c r="IJ412" s="156"/>
      <c r="IK412" s="156"/>
      <c r="IL412" s="156"/>
      <c r="IM412" s="156"/>
      <c r="IN412" s="156"/>
      <c r="IO412" s="156"/>
      <c r="IP412" s="156"/>
      <c r="IQ412" s="156"/>
      <c r="IR412" s="156"/>
      <c r="IS412" s="156"/>
      <c r="IT412" s="156"/>
      <c r="IU412" s="156"/>
      <c r="IV412" s="156"/>
    </row>
    <row r="413" spans="1:256">
      <c r="A413" s="207" t="s">
        <v>286</v>
      </c>
      <c r="B413" s="156"/>
      <c r="C413" s="208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6"/>
      <c r="BN413" s="156"/>
      <c r="BO413" s="156"/>
      <c r="BP413" s="156"/>
      <c r="BQ413" s="156"/>
      <c r="BR413" s="156"/>
      <c r="BS413" s="156"/>
      <c r="BT413" s="156"/>
      <c r="BU413" s="156"/>
      <c r="BV413" s="156"/>
      <c r="BW413" s="156"/>
      <c r="BX413" s="156"/>
      <c r="BY413" s="156"/>
      <c r="BZ413" s="156"/>
      <c r="CA413" s="156"/>
      <c r="CB413" s="156"/>
      <c r="CC413" s="156"/>
      <c r="CD413" s="156"/>
      <c r="CE413" s="156"/>
      <c r="CF413" s="156"/>
      <c r="CG413" s="156"/>
      <c r="CH413" s="156"/>
      <c r="CI413" s="156"/>
      <c r="CJ413" s="156"/>
      <c r="CK413" s="156"/>
      <c r="CL413" s="156"/>
      <c r="CM413" s="156"/>
      <c r="CN413" s="156"/>
      <c r="CO413" s="156"/>
      <c r="CP413" s="156"/>
      <c r="CQ413" s="156"/>
      <c r="CR413" s="156"/>
      <c r="CS413" s="156"/>
      <c r="CT413" s="156"/>
      <c r="CU413" s="156"/>
      <c r="CV413" s="156"/>
      <c r="CW413" s="156"/>
      <c r="CX413" s="156"/>
      <c r="CY413" s="156"/>
      <c r="CZ413" s="156"/>
      <c r="DA413" s="156"/>
      <c r="DB413" s="156"/>
      <c r="DC413" s="156"/>
      <c r="DD413" s="156"/>
      <c r="DE413" s="156"/>
      <c r="DF413" s="156"/>
      <c r="DG413" s="156"/>
      <c r="DH413" s="156"/>
      <c r="DI413" s="156"/>
      <c r="DJ413" s="156"/>
      <c r="DK413" s="156"/>
      <c r="DL413" s="156"/>
      <c r="DM413" s="156"/>
      <c r="DN413" s="156"/>
      <c r="DO413" s="156"/>
      <c r="DP413" s="156"/>
      <c r="DQ413" s="156"/>
      <c r="DR413" s="156"/>
      <c r="DS413" s="156"/>
      <c r="DT413" s="156"/>
      <c r="DU413" s="156"/>
      <c r="DV413" s="156"/>
      <c r="DW413" s="156"/>
      <c r="DX413" s="156"/>
      <c r="DY413" s="156"/>
      <c r="DZ413" s="156"/>
      <c r="EA413" s="156"/>
      <c r="EB413" s="156"/>
      <c r="EC413" s="156"/>
      <c r="ED413" s="156"/>
      <c r="EE413" s="156"/>
      <c r="EF413" s="156"/>
      <c r="EG413" s="156"/>
      <c r="EH413" s="156"/>
      <c r="EI413" s="156"/>
      <c r="EJ413" s="156"/>
      <c r="EK413" s="156"/>
      <c r="EL413" s="156"/>
      <c r="EM413" s="156"/>
      <c r="EN413" s="156"/>
      <c r="EO413" s="156"/>
      <c r="EP413" s="156"/>
      <c r="EQ413" s="156"/>
      <c r="ER413" s="156"/>
      <c r="ES413" s="156"/>
      <c r="ET413" s="156"/>
      <c r="EU413" s="156"/>
      <c r="EV413" s="156"/>
      <c r="EW413" s="156"/>
      <c r="EX413" s="156"/>
      <c r="EY413" s="156"/>
      <c r="EZ413" s="156"/>
      <c r="FA413" s="156"/>
      <c r="FB413" s="156"/>
      <c r="FC413" s="156"/>
      <c r="FD413" s="156"/>
      <c r="FE413" s="156"/>
      <c r="FF413" s="156"/>
      <c r="FG413" s="156"/>
      <c r="FH413" s="156"/>
      <c r="FI413" s="156"/>
      <c r="FJ413" s="156"/>
      <c r="FK413" s="156"/>
      <c r="FL413" s="156"/>
      <c r="FM413" s="156"/>
      <c r="FN413" s="156"/>
      <c r="FO413" s="156"/>
      <c r="FP413" s="156"/>
      <c r="FQ413" s="156"/>
      <c r="FR413" s="156"/>
      <c r="FS413" s="156"/>
      <c r="FT413" s="156"/>
      <c r="FU413" s="156"/>
      <c r="FV413" s="156"/>
      <c r="FW413" s="156"/>
      <c r="FX413" s="156"/>
      <c r="FY413" s="156"/>
      <c r="FZ413" s="156"/>
      <c r="GA413" s="156"/>
      <c r="GB413" s="156"/>
      <c r="GC413" s="156"/>
      <c r="GD413" s="156"/>
      <c r="GE413" s="156"/>
      <c r="GF413" s="156"/>
      <c r="GG413" s="156"/>
      <c r="GH413" s="156"/>
      <c r="GI413" s="156"/>
      <c r="GJ413" s="156"/>
      <c r="GK413" s="156"/>
      <c r="GL413" s="156"/>
      <c r="GM413" s="156"/>
      <c r="GN413" s="156"/>
      <c r="GO413" s="156"/>
      <c r="GP413" s="156"/>
      <c r="GQ413" s="156"/>
      <c r="GR413" s="156"/>
      <c r="GS413" s="156"/>
      <c r="GT413" s="156"/>
      <c r="GU413" s="156"/>
      <c r="GV413" s="156"/>
      <c r="GW413" s="156"/>
      <c r="GX413" s="156"/>
      <c r="GY413" s="156"/>
      <c r="GZ413" s="156"/>
      <c r="HA413" s="156"/>
      <c r="HB413" s="156"/>
      <c r="HC413" s="156"/>
      <c r="HD413" s="156"/>
      <c r="HE413" s="156"/>
      <c r="HF413" s="156"/>
      <c r="HG413" s="156"/>
      <c r="HH413" s="156"/>
      <c r="HI413" s="156"/>
      <c r="HJ413" s="156"/>
      <c r="HK413" s="156"/>
      <c r="HL413" s="156"/>
      <c r="HM413" s="156"/>
      <c r="HN413" s="156"/>
      <c r="HO413" s="156"/>
      <c r="HP413" s="156"/>
      <c r="HQ413" s="156"/>
      <c r="HR413" s="156"/>
      <c r="HS413" s="156"/>
      <c r="HT413" s="156"/>
      <c r="HU413" s="156"/>
      <c r="HV413" s="156"/>
      <c r="HW413" s="156"/>
      <c r="HX413" s="156"/>
      <c r="HY413" s="156"/>
      <c r="HZ413" s="156"/>
      <c r="IA413" s="156"/>
      <c r="IB413" s="156"/>
      <c r="IC413" s="156"/>
      <c r="ID413" s="156"/>
      <c r="IE413" s="156"/>
      <c r="IF413" s="156"/>
      <c r="IG413" s="156"/>
      <c r="IH413" s="156"/>
      <c r="II413" s="156"/>
      <c r="IJ413" s="156"/>
      <c r="IK413" s="156"/>
      <c r="IL413" s="156"/>
      <c r="IM413" s="156"/>
      <c r="IN413" s="156"/>
      <c r="IO413" s="156"/>
      <c r="IP413" s="156"/>
      <c r="IQ413" s="156"/>
      <c r="IR413" s="156"/>
      <c r="IS413" s="156"/>
      <c r="IT413" s="156"/>
      <c r="IU413" s="156"/>
      <c r="IV413" s="156"/>
    </row>
    <row r="414" spans="1:256">
      <c r="A414" s="207" t="s">
        <v>287</v>
      </c>
      <c r="B414" s="156"/>
      <c r="C414" s="208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6"/>
      <c r="BN414" s="156"/>
      <c r="BO414" s="156"/>
      <c r="BP414" s="156"/>
      <c r="BQ414" s="156"/>
      <c r="BR414" s="156"/>
      <c r="BS414" s="156"/>
      <c r="BT414" s="156"/>
      <c r="BU414" s="156"/>
      <c r="BV414" s="156"/>
      <c r="BW414" s="156"/>
      <c r="BX414" s="156"/>
      <c r="BY414" s="156"/>
      <c r="BZ414" s="156"/>
      <c r="CA414" s="156"/>
      <c r="CB414" s="156"/>
      <c r="CC414" s="156"/>
      <c r="CD414" s="156"/>
      <c r="CE414" s="156"/>
      <c r="CF414" s="156"/>
      <c r="CG414" s="156"/>
      <c r="CH414" s="156"/>
      <c r="CI414" s="156"/>
      <c r="CJ414" s="156"/>
      <c r="CK414" s="156"/>
      <c r="CL414" s="156"/>
      <c r="CM414" s="156"/>
      <c r="CN414" s="156"/>
      <c r="CO414" s="156"/>
      <c r="CP414" s="156"/>
      <c r="CQ414" s="156"/>
      <c r="CR414" s="156"/>
      <c r="CS414" s="156"/>
      <c r="CT414" s="156"/>
      <c r="CU414" s="156"/>
      <c r="CV414" s="156"/>
      <c r="CW414" s="156"/>
      <c r="CX414" s="156"/>
      <c r="CY414" s="156"/>
      <c r="CZ414" s="156"/>
      <c r="DA414" s="156"/>
      <c r="DB414" s="156"/>
      <c r="DC414" s="156"/>
      <c r="DD414" s="156"/>
      <c r="DE414" s="156"/>
      <c r="DF414" s="156"/>
      <c r="DG414" s="156"/>
      <c r="DH414" s="156"/>
      <c r="DI414" s="156"/>
      <c r="DJ414" s="156"/>
      <c r="DK414" s="156"/>
      <c r="DL414" s="156"/>
      <c r="DM414" s="156"/>
      <c r="DN414" s="156"/>
      <c r="DO414" s="156"/>
      <c r="DP414" s="156"/>
      <c r="DQ414" s="156"/>
      <c r="DR414" s="156"/>
      <c r="DS414" s="156"/>
      <c r="DT414" s="156"/>
      <c r="DU414" s="156"/>
      <c r="DV414" s="156"/>
      <c r="DW414" s="156"/>
      <c r="DX414" s="156"/>
      <c r="DY414" s="156"/>
      <c r="DZ414" s="156"/>
      <c r="EA414" s="156"/>
      <c r="EB414" s="156"/>
      <c r="EC414" s="156"/>
      <c r="ED414" s="156"/>
      <c r="EE414" s="156"/>
      <c r="EF414" s="156"/>
      <c r="EG414" s="156"/>
      <c r="EH414" s="156"/>
      <c r="EI414" s="156"/>
      <c r="EJ414" s="156"/>
      <c r="EK414" s="156"/>
      <c r="EL414" s="156"/>
      <c r="EM414" s="156"/>
      <c r="EN414" s="156"/>
      <c r="EO414" s="156"/>
      <c r="EP414" s="156"/>
      <c r="EQ414" s="156"/>
      <c r="ER414" s="156"/>
      <c r="ES414" s="156"/>
      <c r="ET414" s="156"/>
      <c r="EU414" s="156"/>
      <c r="EV414" s="156"/>
      <c r="EW414" s="156"/>
      <c r="EX414" s="156"/>
      <c r="EY414" s="156"/>
      <c r="EZ414" s="156"/>
      <c r="FA414" s="156"/>
      <c r="FB414" s="156"/>
      <c r="FC414" s="156"/>
      <c r="FD414" s="156"/>
      <c r="FE414" s="156"/>
      <c r="FF414" s="156"/>
      <c r="FG414" s="156"/>
      <c r="FH414" s="156"/>
      <c r="FI414" s="156"/>
      <c r="FJ414" s="156"/>
      <c r="FK414" s="156"/>
      <c r="FL414" s="156"/>
      <c r="FM414" s="156"/>
      <c r="FN414" s="156"/>
      <c r="FO414" s="156"/>
      <c r="FP414" s="156"/>
      <c r="FQ414" s="156"/>
      <c r="FR414" s="156"/>
      <c r="FS414" s="156"/>
      <c r="FT414" s="156"/>
      <c r="FU414" s="156"/>
      <c r="FV414" s="156"/>
      <c r="FW414" s="156"/>
      <c r="FX414" s="156"/>
      <c r="FY414" s="156"/>
      <c r="FZ414" s="156"/>
      <c r="GA414" s="156"/>
      <c r="GB414" s="156"/>
      <c r="GC414" s="156"/>
      <c r="GD414" s="156"/>
      <c r="GE414" s="156"/>
      <c r="GF414" s="156"/>
      <c r="GG414" s="156"/>
      <c r="GH414" s="156"/>
      <c r="GI414" s="156"/>
      <c r="GJ414" s="156"/>
      <c r="GK414" s="156"/>
      <c r="GL414" s="156"/>
      <c r="GM414" s="156"/>
      <c r="GN414" s="156"/>
      <c r="GO414" s="156"/>
      <c r="GP414" s="156"/>
      <c r="GQ414" s="156"/>
      <c r="GR414" s="156"/>
      <c r="GS414" s="156"/>
      <c r="GT414" s="156"/>
      <c r="GU414" s="156"/>
      <c r="GV414" s="156"/>
      <c r="GW414" s="156"/>
      <c r="GX414" s="156"/>
      <c r="GY414" s="156"/>
      <c r="GZ414" s="156"/>
      <c r="HA414" s="156"/>
      <c r="HB414" s="156"/>
      <c r="HC414" s="156"/>
      <c r="HD414" s="156"/>
      <c r="HE414" s="156"/>
      <c r="HF414" s="156"/>
      <c r="HG414" s="156"/>
      <c r="HH414" s="156"/>
      <c r="HI414" s="156"/>
      <c r="HJ414" s="156"/>
      <c r="HK414" s="156"/>
      <c r="HL414" s="156"/>
      <c r="HM414" s="156"/>
      <c r="HN414" s="156"/>
      <c r="HO414" s="156"/>
      <c r="HP414" s="156"/>
      <c r="HQ414" s="156"/>
      <c r="HR414" s="156"/>
      <c r="HS414" s="156"/>
      <c r="HT414" s="156"/>
      <c r="HU414" s="156"/>
      <c r="HV414" s="156"/>
      <c r="HW414" s="156"/>
      <c r="HX414" s="156"/>
      <c r="HY414" s="156"/>
      <c r="HZ414" s="156"/>
      <c r="IA414" s="156"/>
      <c r="IB414" s="156"/>
      <c r="IC414" s="156"/>
      <c r="ID414" s="156"/>
      <c r="IE414" s="156"/>
      <c r="IF414" s="156"/>
      <c r="IG414" s="156"/>
      <c r="IH414" s="156"/>
      <c r="II414" s="156"/>
      <c r="IJ414" s="156"/>
      <c r="IK414" s="156"/>
      <c r="IL414" s="156"/>
      <c r="IM414" s="156"/>
      <c r="IN414" s="156"/>
      <c r="IO414" s="156"/>
      <c r="IP414" s="156"/>
      <c r="IQ414" s="156"/>
      <c r="IR414" s="156"/>
      <c r="IS414" s="156"/>
      <c r="IT414" s="156"/>
      <c r="IU414" s="156"/>
      <c r="IV414" s="156"/>
    </row>
    <row r="415" spans="1:256">
      <c r="A415" s="207" t="s">
        <v>288</v>
      </c>
      <c r="B415" s="156"/>
      <c r="C415" s="208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  <c r="BV415" s="156"/>
      <c r="BW415" s="156"/>
      <c r="BX415" s="156"/>
      <c r="BY415" s="156"/>
      <c r="BZ415" s="156"/>
      <c r="CA415" s="156"/>
      <c r="CB415" s="156"/>
      <c r="CC415" s="156"/>
      <c r="CD415" s="156"/>
      <c r="CE415" s="156"/>
      <c r="CF415" s="156"/>
      <c r="CG415" s="156"/>
      <c r="CH415" s="156"/>
      <c r="CI415" s="156"/>
      <c r="CJ415" s="156"/>
      <c r="CK415" s="156"/>
      <c r="CL415" s="156"/>
      <c r="CM415" s="156"/>
      <c r="CN415" s="156"/>
      <c r="CO415" s="156"/>
      <c r="CP415" s="156"/>
      <c r="CQ415" s="156"/>
      <c r="CR415" s="156"/>
      <c r="CS415" s="156"/>
      <c r="CT415" s="156"/>
      <c r="CU415" s="156"/>
      <c r="CV415" s="156"/>
      <c r="CW415" s="156"/>
      <c r="CX415" s="156"/>
      <c r="CY415" s="156"/>
      <c r="CZ415" s="156"/>
      <c r="DA415" s="156"/>
      <c r="DB415" s="156"/>
      <c r="DC415" s="156"/>
      <c r="DD415" s="156"/>
      <c r="DE415" s="156"/>
      <c r="DF415" s="156"/>
      <c r="DG415" s="156"/>
      <c r="DH415" s="156"/>
      <c r="DI415" s="156"/>
      <c r="DJ415" s="156"/>
      <c r="DK415" s="156"/>
      <c r="DL415" s="156"/>
      <c r="DM415" s="156"/>
      <c r="DN415" s="156"/>
      <c r="DO415" s="156"/>
      <c r="DP415" s="156"/>
      <c r="DQ415" s="156"/>
      <c r="DR415" s="156"/>
      <c r="DS415" s="156"/>
      <c r="DT415" s="156"/>
      <c r="DU415" s="156"/>
      <c r="DV415" s="156"/>
      <c r="DW415" s="156"/>
      <c r="DX415" s="156"/>
      <c r="DY415" s="156"/>
      <c r="DZ415" s="156"/>
      <c r="EA415" s="156"/>
      <c r="EB415" s="156"/>
      <c r="EC415" s="156"/>
      <c r="ED415" s="156"/>
      <c r="EE415" s="156"/>
      <c r="EF415" s="156"/>
      <c r="EG415" s="156"/>
      <c r="EH415" s="156"/>
      <c r="EI415" s="156"/>
      <c r="EJ415" s="156"/>
      <c r="EK415" s="156"/>
      <c r="EL415" s="156"/>
      <c r="EM415" s="156"/>
      <c r="EN415" s="156"/>
      <c r="EO415" s="156"/>
      <c r="EP415" s="156"/>
      <c r="EQ415" s="156"/>
      <c r="ER415" s="156"/>
      <c r="ES415" s="156"/>
      <c r="ET415" s="156"/>
      <c r="EU415" s="156"/>
      <c r="EV415" s="156"/>
      <c r="EW415" s="156"/>
      <c r="EX415" s="156"/>
      <c r="EY415" s="156"/>
      <c r="EZ415" s="156"/>
      <c r="FA415" s="156"/>
      <c r="FB415" s="156"/>
      <c r="FC415" s="156"/>
      <c r="FD415" s="156"/>
      <c r="FE415" s="156"/>
      <c r="FF415" s="156"/>
      <c r="FG415" s="156"/>
      <c r="FH415" s="156"/>
      <c r="FI415" s="156"/>
      <c r="FJ415" s="156"/>
      <c r="FK415" s="156"/>
      <c r="FL415" s="156"/>
      <c r="FM415" s="156"/>
      <c r="FN415" s="156"/>
      <c r="FO415" s="156"/>
      <c r="FP415" s="156"/>
      <c r="FQ415" s="156"/>
      <c r="FR415" s="156"/>
      <c r="FS415" s="156"/>
      <c r="FT415" s="156"/>
      <c r="FU415" s="156"/>
      <c r="FV415" s="156"/>
      <c r="FW415" s="156"/>
      <c r="FX415" s="156"/>
      <c r="FY415" s="156"/>
      <c r="FZ415" s="156"/>
      <c r="GA415" s="156"/>
      <c r="GB415" s="156"/>
      <c r="GC415" s="156"/>
      <c r="GD415" s="156"/>
      <c r="GE415" s="156"/>
      <c r="GF415" s="156"/>
      <c r="GG415" s="156"/>
      <c r="GH415" s="156"/>
      <c r="GI415" s="156"/>
      <c r="GJ415" s="156"/>
      <c r="GK415" s="156"/>
      <c r="GL415" s="156"/>
      <c r="GM415" s="156"/>
      <c r="GN415" s="156"/>
      <c r="GO415" s="156"/>
      <c r="GP415" s="156"/>
      <c r="GQ415" s="156"/>
      <c r="GR415" s="156"/>
      <c r="GS415" s="156"/>
      <c r="GT415" s="156"/>
      <c r="GU415" s="156"/>
      <c r="GV415" s="156"/>
      <c r="GW415" s="156"/>
      <c r="GX415" s="156"/>
      <c r="GY415" s="156"/>
      <c r="GZ415" s="156"/>
      <c r="HA415" s="156"/>
      <c r="HB415" s="156"/>
      <c r="HC415" s="156"/>
      <c r="HD415" s="156"/>
      <c r="HE415" s="156"/>
      <c r="HF415" s="156"/>
      <c r="HG415" s="156"/>
      <c r="HH415" s="156"/>
      <c r="HI415" s="156"/>
      <c r="HJ415" s="156"/>
      <c r="HK415" s="156"/>
      <c r="HL415" s="156"/>
      <c r="HM415" s="156"/>
      <c r="HN415" s="156"/>
      <c r="HO415" s="156"/>
      <c r="HP415" s="156"/>
      <c r="HQ415" s="156"/>
      <c r="HR415" s="156"/>
      <c r="HS415" s="156"/>
      <c r="HT415" s="156"/>
      <c r="HU415" s="156"/>
      <c r="HV415" s="156"/>
      <c r="HW415" s="156"/>
      <c r="HX415" s="156"/>
      <c r="HY415" s="156"/>
      <c r="HZ415" s="156"/>
      <c r="IA415" s="156"/>
      <c r="IB415" s="156"/>
      <c r="IC415" s="156"/>
      <c r="ID415" s="156"/>
      <c r="IE415" s="156"/>
      <c r="IF415" s="156"/>
      <c r="IG415" s="156"/>
      <c r="IH415" s="156"/>
      <c r="II415" s="156"/>
      <c r="IJ415" s="156"/>
      <c r="IK415" s="156"/>
      <c r="IL415" s="156"/>
      <c r="IM415" s="156"/>
      <c r="IN415" s="156"/>
      <c r="IO415" s="156"/>
      <c r="IP415" s="156"/>
      <c r="IQ415" s="156"/>
      <c r="IR415" s="156"/>
      <c r="IS415" s="156"/>
      <c r="IT415" s="156"/>
      <c r="IU415" s="156"/>
      <c r="IV415" s="156"/>
    </row>
  </sheetData>
  <sheetProtection password="C25B" sheet="1" objects="1" scenarios="1"/>
  <mergeCells count="282">
    <mergeCell ref="A408:A410"/>
    <mergeCell ref="B408:B410"/>
    <mergeCell ref="A398:A400"/>
    <mergeCell ref="B398:B400"/>
    <mergeCell ref="A401:A403"/>
    <mergeCell ref="B401:B403"/>
    <mergeCell ref="A404:A406"/>
    <mergeCell ref="B404:B406"/>
    <mergeCell ref="A389:A391"/>
    <mergeCell ref="B389:B391"/>
    <mergeCell ref="A392:A394"/>
    <mergeCell ref="B392:B394"/>
    <mergeCell ref="A395:A397"/>
    <mergeCell ref="B395:B397"/>
    <mergeCell ref="A380:A382"/>
    <mergeCell ref="B380:B382"/>
    <mergeCell ref="A383:A385"/>
    <mergeCell ref="B383:B385"/>
    <mergeCell ref="A386:A388"/>
    <mergeCell ref="B386:B388"/>
    <mergeCell ref="A371:A373"/>
    <mergeCell ref="B371:B373"/>
    <mergeCell ref="A374:A376"/>
    <mergeCell ref="B374:B376"/>
    <mergeCell ref="A377:A379"/>
    <mergeCell ref="B377:B379"/>
    <mergeCell ref="A362:A364"/>
    <mergeCell ref="B362:B364"/>
    <mergeCell ref="A365:A367"/>
    <mergeCell ref="B365:B367"/>
    <mergeCell ref="A368:A370"/>
    <mergeCell ref="B368:B370"/>
    <mergeCell ref="A353:A355"/>
    <mergeCell ref="B353:B355"/>
    <mergeCell ref="A356:A358"/>
    <mergeCell ref="B356:B358"/>
    <mergeCell ref="A359:A361"/>
    <mergeCell ref="B359:B361"/>
    <mergeCell ref="A344:A346"/>
    <mergeCell ref="B344:B346"/>
    <mergeCell ref="A347:A349"/>
    <mergeCell ref="B347:B349"/>
    <mergeCell ref="A350:A352"/>
    <mergeCell ref="B350:B352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308:A310"/>
    <mergeCell ref="B308:B310"/>
    <mergeCell ref="A311:A313"/>
    <mergeCell ref="B311:B313"/>
    <mergeCell ref="A314:A316"/>
    <mergeCell ref="B314:B316"/>
    <mergeCell ref="A299:A301"/>
    <mergeCell ref="B299:B301"/>
    <mergeCell ref="A302:A304"/>
    <mergeCell ref="B302:B304"/>
    <mergeCell ref="A305:A307"/>
    <mergeCell ref="B305:B307"/>
    <mergeCell ref="A290:A292"/>
    <mergeCell ref="B290:B292"/>
    <mergeCell ref="A293:A295"/>
    <mergeCell ref="B293:B295"/>
    <mergeCell ref="A296:A298"/>
    <mergeCell ref="B296:B298"/>
    <mergeCell ref="A281:A283"/>
    <mergeCell ref="B281:B283"/>
    <mergeCell ref="A284:A286"/>
    <mergeCell ref="B284:B286"/>
    <mergeCell ref="A287:A289"/>
    <mergeCell ref="B287:B289"/>
    <mergeCell ref="A272:A274"/>
    <mergeCell ref="B272:B274"/>
    <mergeCell ref="A275:A277"/>
    <mergeCell ref="B275:B277"/>
    <mergeCell ref="A278:A280"/>
    <mergeCell ref="B278:B280"/>
    <mergeCell ref="A263:A265"/>
    <mergeCell ref="B263:B265"/>
    <mergeCell ref="A266:A268"/>
    <mergeCell ref="B266:B268"/>
    <mergeCell ref="A269:A271"/>
    <mergeCell ref="B269:B271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A173:A175"/>
    <mergeCell ref="B173:B175"/>
    <mergeCell ref="A176:A178"/>
    <mergeCell ref="B176:B178"/>
    <mergeCell ref="A179:A181"/>
    <mergeCell ref="B179:B181"/>
    <mergeCell ref="A164:A166"/>
    <mergeCell ref="B164:B166"/>
    <mergeCell ref="A167:A169"/>
    <mergeCell ref="B167:B169"/>
    <mergeCell ref="A170:A172"/>
    <mergeCell ref="B170:B172"/>
    <mergeCell ref="A155:A157"/>
    <mergeCell ref="B155:B157"/>
    <mergeCell ref="A158:A160"/>
    <mergeCell ref="B158:B160"/>
    <mergeCell ref="A161:A163"/>
    <mergeCell ref="B161:B163"/>
    <mergeCell ref="A146:A148"/>
    <mergeCell ref="B146:B148"/>
    <mergeCell ref="A149:A151"/>
    <mergeCell ref="B149:B151"/>
    <mergeCell ref="A152:A154"/>
    <mergeCell ref="B152:B154"/>
    <mergeCell ref="A137:A139"/>
    <mergeCell ref="B137:B139"/>
    <mergeCell ref="A140:A142"/>
    <mergeCell ref="B140:B142"/>
    <mergeCell ref="A143:A145"/>
    <mergeCell ref="B143:B145"/>
    <mergeCell ref="A128:A130"/>
    <mergeCell ref="B128:B130"/>
    <mergeCell ref="A131:A133"/>
    <mergeCell ref="B131:B133"/>
    <mergeCell ref="A134:A136"/>
    <mergeCell ref="B134:B136"/>
    <mergeCell ref="A119:A121"/>
    <mergeCell ref="B119:B121"/>
    <mergeCell ref="A122:A124"/>
    <mergeCell ref="B122:B124"/>
    <mergeCell ref="A125:A127"/>
    <mergeCell ref="B125:B127"/>
    <mergeCell ref="A110:A112"/>
    <mergeCell ref="B110:B112"/>
    <mergeCell ref="A113:A115"/>
    <mergeCell ref="B113:B115"/>
    <mergeCell ref="A116:A118"/>
    <mergeCell ref="B116:B118"/>
    <mergeCell ref="A101:A103"/>
    <mergeCell ref="B101:B103"/>
    <mergeCell ref="A104:A106"/>
    <mergeCell ref="B104:B106"/>
    <mergeCell ref="A107:A109"/>
    <mergeCell ref="B107:B109"/>
    <mergeCell ref="A92:A94"/>
    <mergeCell ref="B92:B94"/>
    <mergeCell ref="A95:A97"/>
    <mergeCell ref="B95:B97"/>
    <mergeCell ref="A98:A100"/>
    <mergeCell ref="B98:B100"/>
    <mergeCell ref="A83:A85"/>
    <mergeCell ref="B83:B85"/>
    <mergeCell ref="A86:A88"/>
    <mergeCell ref="B86:B88"/>
    <mergeCell ref="A89:A91"/>
    <mergeCell ref="B89:B91"/>
    <mergeCell ref="A74:A76"/>
    <mergeCell ref="B74:B76"/>
    <mergeCell ref="A77:A79"/>
    <mergeCell ref="B77:B79"/>
    <mergeCell ref="A80:A82"/>
    <mergeCell ref="B80:B82"/>
    <mergeCell ref="A65:A67"/>
    <mergeCell ref="B65:B67"/>
    <mergeCell ref="A68:A70"/>
    <mergeCell ref="B68:B70"/>
    <mergeCell ref="A71:A73"/>
    <mergeCell ref="B71:B73"/>
    <mergeCell ref="A56:A58"/>
    <mergeCell ref="B56:B58"/>
    <mergeCell ref="A59:A61"/>
    <mergeCell ref="B59:B61"/>
    <mergeCell ref="A62:A64"/>
    <mergeCell ref="B62:B64"/>
    <mergeCell ref="A47:A49"/>
    <mergeCell ref="B47:B49"/>
    <mergeCell ref="A50:A52"/>
    <mergeCell ref="B50:B52"/>
    <mergeCell ref="A53:A55"/>
    <mergeCell ref="B53:B55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N9:N10"/>
    <mergeCell ref="P9:P10"/>
    <mergeCell ref="A13:A15"/>
    <mergeCell ref="B13:B15"/>
    <mergeCell ref="A17:A19"/>
    <mergeCell ref="B17:B19"/>
    <mergeCell ref="F9:F10"/>
    <mergeCell ref="G9:H9"/>
    <mergeCell ref="I9:I10"/>
    <mergeCell ref="J9:J10"/>
    <mergeCell ref="K9:K10"/>
    <mergeCell ref="L9:L10"/>
    <mergeCell ref="A5:P5"/>
    <mergeCell ref="A7:A10"/>
    <mergeCell ref="B7:B10"/>
    <mergeCell ref="C7:C10"/>
    <mergeCell ref="D7:D10"/>
    <mergeCell ref="E7:P7"/>
    <mergeCell ref="E8:E10"/>
    <mergeCell ref="F8:L8"/>
    <mergeCell ref="M8:M10"/>
    <mergeCell ref="N8:P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3"/>
  <sheetViews>
    <sheetView view="pageBreakPreview" topLeftCell="A255" zoomScaleNormal="100" zoomScaleSheetLayoutView="100" workbookViewId="0">
      <selection activeCell="A234" sqref="A234:G273"/>
    </sheetView>
  </sheetViews>
  <sheetFormatPr defaultRowHeight="12.75"/>
  <cols>
    <col min="1" max="1" width="7.25" style="246" customWidth="1"/>
    <col min="2" max="2" width="7.125" style="246" customWidth="1"/>
    <col min="3" max="3" width="42.25" style="246" customWidth="1"/>
    <col min="4" max="4" width="13.875" style="246" customWidth="1"/>
    <col min="5" max="5" width="12.375" style="246" customWidth="1"/>
    <col min="6" max="6" width="12" style="246" customWidth="1"/>
    <col min="7" max="7" width="14.125" style="246" customWidth="1"/>
    <col min="8" max="252" width="9" style="246"/>
    <col min="253" max="253" width="7.25" style="246" customWidth="1"/>
    <col min="254" max="254" width="7.125" style="246" customWidth="1"/>
    <col min="255" max="255" width="42.25" style="246" customWidth="1"/>
    <col min="256" max="256" width="13.875" style="246" customWidth="1"/>
    <col min="257" max="257" width="12.375" style="246" customWidth="1"/>
    <col min="258" max="258" width="12" style="246" customWidth="1"/>
    <col min="259" max="259" width="14.125" style="246" customWidth="1"/>
    <col min="260" max="508" width="9" style="246"/>
    <col min="509" max="509" width="7.25" style="246" customWidth="1"/>
    <col min="510" max="510" width="7.125" style="246" customWidth="1"/>
    <col min="511" max="511" width="42.25" style="246" customWidth="1"/>
    <col min="512" max="512" width="13.875" style="246" customWidth="1"/>
    <col min="513" max="513" width="12.375" style="246" customWidth="1"/>
    <col min="514" max="514" width="12" style="246" customWidth="1"/>
    <col min="515" max="515" width="14.125" style="246" customWidth="1"/>
    <col min="516" max="764" width="9" style="246"/>
    <col min="765" max="765" width="7.25" style="246" customWidth="1"/>
    <col min="766" max="766" width="7.125" style="246" customWidth="1"/>
    <col min="767" max="767" width="42.25" style="246" customWidth="1"/>
    <col min="768" max="768" width="13.875" style="246" customWidth="1"/>
    <col min="769" max="769" width="12.375" style="246" customWidth="1"/>
    <col min="770" max="770" width="12" style="246" customWidth="1"/>
    <col min="771" max="771" width="14.125" style="246" customWidth="1"/>
    <col min="772" max="1020" width="9" style="246"/>
    <col min="1021" max="1021" width="7.25" style="246" customWidth="1"/>
    <col min="1022" max="1022" width="7.125" style="246" customWidth="1"/>
    <col min="1023" max="1023" width="42.25" style="246" customWidth="1"/>
    <col min="1024" max="1024" width="13.875" style="246" customWidth="1"/>
    <col min="1025" max="1025" width="12.375" style="246" customWidth="1"/>
    <col min="1026" max="1026" width="12" style="246" customWidth="1"/>
    <col min="1027" max="1027" width="14.125" style="246" customWidth="1"/>
    <col min="1028" max="1276" width="9" style="246"/>
    <col min="1277" max="1277" width="7.25" style="246" customWidth="1"/>
    <col min="1278" max="1278" width="7.125" style="246" customWidth="1"/>
    <col min="1279" max="1279" width="42.25" style="246" customWidth="1"/>
    <col min="1280" max="1280" width="13.875" style="246" customWidth="1"/>
    <col min="1281" max="1281" width="12.375" style="246" customWidth="1"/>
    <col min="1282" max="1282" width="12" style="246" customWidth="1"/>
    <col min="1283" max="1283" width="14.125" style="246" customWidth="1"/>
    <col min="1284" max="1532" width="9" style="246"/>
    <col min="1533" max="1533" width="7.25" style="246" customWidth="1"/>
    <col min="1534" max="1534" width="7.125" style="246" customWidth="1"/>
    <col min="1535" max="1535" width="42.25" style="246" customWidth="1"/>
    <col min="1536" max="1536" width="13.875" style="246" customWidth="1"/>
    <col min="1537" max="1537" width="12.375" style="246" customWidth="1"/>
    <col min="1538" max="1538" width="12" style="246" customWidth="1"/>
    <col min="1539" max="1539" width="14.125" style="246" customWidth="1"/>
    <col min="1540" max="1788" width="9" style="246"/>
    <col min="1789" max="1789" width="7.25" style="246" customWidth="1"/>
    <col min="1790" max="1790" width="7.125" style="246" customWidth="1"/>
    <col min="1791" max="1791" width="42.25" style="246" customWidth="1"/>
    <col min="1792" max="1792" width="13.875" style="246" customWidth="1"/>
    <col min="1793" max="1793" width="12.375" style="246" customWidth="1"/>
    <col min="1794" max="1794" width="12" style="246" customWidth="1"/>
    <col min="1795" max="1795" width="14.125" style="246" customWidth="1"/>
    <col min="1796" max="2044" width="9" style="246"/>
    <col min="2045" max="2045" width="7.25" style="246" customWidth="1"/>
    <col min="2046" max="2046" width="7.125" style="246" customWidth="1"/>
    <col min="2047" max="2047" width="42.25" style="246" customWidth="1"/>
    <col min="2048" max="2048" width="13.875" style="246" customWidth="1"/>
    <col min="2049" max="2049" width="12.375" style="246" customWidth="1"/>
    <col min="2050" max="2050" width="12" style="246" customWidth="1"/>
    <col min="2051" max="2051" width="14.125" style="246" customWidth="1"/>
    <col min="2052" max="2300" width="9" style="246"/>
    <col min="2301" max="2301" width="7.25" style="246" customWidth="1"/>
    <col min="2302" max="2302" width="7.125" style="246" customWidth="1"/>
    <col min="2303" max="2303" width="42.25" style="246" customWidth="1"/>
    <col min="2304" max="2304" width="13.875" style="246" customWidth="1"/>
    <col min="2305" max="2305" width="12.375" style="246" customWidth="1"/>
    <col min="2306" max="2306" width="12" style="246" customWidth="1"/>
    <col min="2307" max="2307" width="14.125" style="246" customWidth="1"/>
    <col min="2308" max="2556" width="9" style="246"/>
    <col min="2557" max="2557" width="7.25" style="246" customWidth="1"/>
    <col min="2558" max="2558" width="7.125" style="246" customWidth="1"/>
    <col min="2559" max="2559" width="42.25" style="246" customWidth="1"/>
    <col min="2560" max="2560" width="13.875" style="246" customWidth="1"/>
    <col min="2561" max="2561" width="12.375" style="246" customWidth="1"/>
    <col min="2562" max="2562" width="12" style="246" customWidth="1"/>
    <col min="2563" max="2563" width="14.125" style="246" customWidth="1"/>
    <col min="2564" max="2812" width="9" style="246"/>
    <col min="2813" max="2813" width="7.25" style="246" customWidth="1"/>
    <col min="2814" max="2814" width="7.125" style="246" customWidth="1"/>
    <col min="2815" max="2815" width="42.25" style="246" customWidth="1"/>
    <col min="2816" max="2816" width="13.875" style="246" customWidth="1"/>
    <col min="2817" max="2817" width="12.375" style="246" customWidth="1"/>
    <col min="2818" max="2818" width="12" style="246" customWidth="1"/>
    <col min="2819" max="2819" width="14.125" style="246" customWidth="1"/>
    <col min="2820" max="3068" width="9" style="246"/>
    <col min="3069" max="3069" width="7.25" style="246" customWidth="1"/>
    <col min="3070" max="3070" width="7.125" style="246" customWidth="1"/>
    <col min="3071" max="3071" width="42.25" style="246" customWidth="1"/>
    <col min="3072" max="3072" width="13.875" style="246" customWidth="1"/>
    <col min="3073" max="3073" width="12.375" style="246" customWidth="1"/>
    <col min="3074" max="3074" width="12" style="246" customWidth="1"/>
    <col min="3075" max="3075" width="14.125" style="246" customWidth="1"/>
    <col min="3076" max="3324" width="9" style="246"/>
    <col min="3325" max="3325" width="7.25" style="246" customWidth="1"/>
    <col min="3326" max="3326" width="7.125" style="246" customWidth="1"/>
    <col min="3327" max="3327" width="42.25" style="246" customWidth="1"/>
    <col min="3328" max="3328" width="13.875" style="246" customWidth="1"/>
    <col min="3329" max="3329" width="12.375" style="246" customWidth="1"/>
    <col min="3330" max="3330" width="12" style="246" customWidth="1"/>
    <col min="3331" max="3331" width="14.125" style="246" customWidth="1"/>
    <col min="3332" max="3580" width="9" style="246"/>
    <col min="3581" max="3581" width="7.25" style="246" customWidth="1"/>
    <col min="3582" max="3582" width="7.125" style="246" customWidth="1"/>
    <col min="3583" max="3583" width="42.25" style="246" customWidth="1"/>
    <col min="3584" max="3584" width="13.875" style="246" customWidth="1"/>
    <col min="3585" max="3585" width="12.375" style="246" customWidth="1"/>
    <col min="3586" max="3586" width="12" style="246" customWidth="1"/>
    <col min="3587" max="3587" width="14.125" style="246" customWidth="1"/>
    <col min="3588" max="3836" width="9" style="246"/>
    <col min="3837" max="3837" width="7.25" style="246" customWidth="1"/>
    <col min="3838" max="3838" width="7.125" style="246" customWidth="1"/>
    <col min="3839" max="3839" width="42.25" style="246" customWidth="1"/>
    <col min="3840" max="3840" width="13.875" style="246" customWidth="1"/>
    <col min="3841" max="3841" width="12.375" style="246" customWidth="1"/>
    <col min="3842" max="3842" width="12" style="246" customWidth="1"/>
    <col min="3843" max="3843" width="14.125" style="246" customWidth="1"/>
    <col min="3844" max="4092" width="9" style="246"/>
    <col min="4093" max="4093" width="7.25" style="246" customWidth="1"/>
    <col min="4094" max="4094" width="7.125" style="246" customWidth="1"/>
    <col min="4095" max="4095" width="42.25" style="246" customWidth="1"/>
    <col min="4096" max="4096" width="13.875" style="246" customWidth="1"/>
    <col min="4097" max="4097" width="12.375" style="246" customWidth="1"/>
    <col min="4098" max="4098" width="12" style="246" customWidth="1"/>
    <col min="4099" max="4099" width="14.125" style="246" customWidth="1"/>
    <col min="4100" max="4348" width="9" style="246"/>
    <col min="4349" max="4349" width="7.25" style="246" customWidth="1"/>
    <col min="4350" max="4350" width="7.125" style="246" customWidth="1"/>
    <col min="4351" max="4351" width="42.25" style="246" customWidth="1"/>
    <col min="4352" max="4352" width="13.875" style="246" customWidth="1"/>
    <col min="4353" max="4353" width="12.375" style="246" customWidth="1"/>
    <col min="4354" max="4354" width="12" style="246" customWidth="1"/>
    <col min="4355" max="4355" width="14.125" style="246" customWidth="1"/>
    <col min="4356" max="4604" width="9" style="246"/>
    <col min="4605" max="4605" width="7.25" style="246" customWidth="1"/>
    <col min="4606" max="4606" width="7.125" style="246" customWidth="1"/>
    <col min="4607" max="4607" width="42.25" style="246" customWidth="1"/>
    <col min="4608" max="4608" width="13.875" style="246" customWidth="1"/>
    <col min="4609" max="4609" width="12.375" style="246" customWidth="1"/>
    <col min="4610" max="4610" width="12" style="246" customWidth="1"/>
    <col min="4611" max="4611" width="14.125" style="246" customWidth="1"/>
    <col min="4612" max="4860" width="9" style="246"/>
    <col min="4861" max="4861" width="7.25" style="246" customWidth="1"/>
    <col min="4862" max="4862" width="7.125" style="246" customWidth="1"/>
    <col min="4863" max="4863" width="42.25" style="246" customWidth="1"/>
    <col min="4864" max="4864" width="13.875" style="246" customWidth="1"/>
    <col min="4865" max="4865" width="12.375" style="246" customWidth="1"/>
    <col min="4866" max="4866" width="12" style="246" customWidth="1"/>
    <col min="4867" max="4867" width="14.125" style="246" customWidth="1"/>
    <col min="4868" max="5116" width="9" style="246"/>
    <col min="5117" max="5117" width="7.25" style="246" customWidth="1"/>
    <col min="5118" max="5118" width="7.125" style="246" customWidth="1"/>
    <col min="5119" max="5119" width="42.25" style="246" customWidth="1"/>
    <col min="5120" max="5120" width="13.875" style="246" customWidth="1"/>
    <col min="5121" max="5121" width="12.375" style="246" customWidth="1"/>
    <col min="5122" max="5122" width="12" style="246" customWidth="1"/>
    <col min="5123" max="5123" width="14.125" style="246" customWidth="1"/>
    <col min="5124" max="5372" width="9" style="246"/>
    <col min="5373" max="5373" width="7.25" style="246" customWidth="1"/>
    <col min="5374" max="5374" width="7.125" style="246" customWidth="1"/>
    <col min="5375" max="5375" width="42.25" style="246" customWidth="1"/>
    <col min="5376" max="5376" width="13.875" style="246" customWidth="1"/>
    <col min="5377" max="5377" width="12.375" style="246" customWidth="1"/>
    <col min="5378" max="5378" width="12" style="246" customWidth="1"/>
    <col min="5379" max="5379" width="14.125" style="246" customWidth="1"/>
    <col min="5380" max="5628" width="9" style="246"/>
    <col min="5629" max="5629" width="7.25" style="246" customWidth="1"/>
    <col min="5630" max="5630" width="7.125" style="246" customWidth="1"/>
    <col min="5631" max="5631" width="42.25" style="246" customWidth="1"/>
    <col min="5632" max="5632" width="13.875" style="246" customWidth="1"/>
    <col min="5633" max="5633" width="12.375" style="246" customWidth="1"/>
    <col min="5634" max="5634" width="12" style="246" customWidth="1"/>
    <col min="5635" max="5635" width="14.125" style="246" customWidth="1"/>
    <col min="5636" max="5884" width="9" style="246"/>
    <col min="5885" max="5885" width="7.25" style="246" customWidth="1"/>
    <col min="5886" max="5886" width="7.125" style="246" customWidth="1"/>
    <col min="5887" max="5887" width="42.25" style="246" customWidth="1"/>
    <col min="5888" max="5888" width="13.875" style="246" customWidth="1"/>
    <col min="5889" max="5889" width="12.375" style="246" customWidth="1"/>
    <col min="5890" max="5890" width="12" style="246" customWidth="1"/>
    <col min="5891" max="5891" width="14.125" style="246" customWidth="1"/>
    <col min="5892" max="6140" width="9" style="246"/>
    <col min="6141" max="6141" width="7.25" style="246" customWidth="1"/>
    <col min="6142" max="6142" width="7.125" style="246" customWidth="1"/>
    <col min="6143" max="6143" width="42.25" style="246" customWidth="1"/>
    <col min="6144" max="6144" width="13.875" style="246" customWidth="1"/>
    <col min="6145" max="6145" width="12.375" style="246" customWidth="1"/>
    <col min="6146" max="6146" width="12" style="246" customWidth="1"/>
    <col min="6147" max="6147" width="14.125" style="246" customWidth="1"/>
    <col min="6148" max="6396" width="9" style="246"/>
    <col min="6397" max="6397" width="7.25" style="246" customWidth="1"/>
    <col min="6398" max="6398" width="7.125" style="246" customWidth="1"/>
    <col min="6399" max="6399" width="42.25" style="246" customWidth="1"/>
    <col min="6400" max="6400" width="13.875" style="246" customWidth="1"/>
    <col min="6401" max="6401" width="12.375" style="246" customWidth="1"/>
    <col min="6402" max="6402" width="12" style="246" customWidth="1"/>
    <col min="6403" max="6403" width="14.125" style="246" customWidth="1"/>
    <col min="6404" max="6652" width="9" style="246"/>
    <col min="6653" max="6653" width="7.25" style="246" customWidth="1"/>
    <col min="6654" max="6654" width="7.125" style="246" customWidth="1"/>
    <col min="6655" max="6655" width="42.25" style="246" customWidth="1"/>
    <col min="6656" max="6656" width="13.875" style="246" customWidth="1"/>
    <col min="6657" max="6657" width="12.375" style="246" customWidth="1"/>
    <col min="6658" max="6658" width="12" style="246" customWidth="1"/>
    <col min="6659" max="6659" width="14.125" style="246" customWidth="1"/>
    <col min="6660" max="6908" width="9" style="246"/>
    <col min="6909" max="6909" width="7.25" style="246" customWidth="1"/>
    <col min="6910" max="6910" width="7.125" style="246" customWidth="1"/>
    <col min="6911" max="6911" width="42.25" style="246" customWidth="1"/>
    <col min="6912" max="6912" width="13.875" style="246" customWidth="1"/>
    <col min="6913" max="6913" width="12.375" style="246" customWidth="1"/>
    <col min="6914" max="6914" width="12" style="246" customWidth="1"/>
    <col min="6915" max="6915" width="14.125" style="246" customWidth="1"/>
    <col min="6916" max="7164" width="9" style="246"/>
    <col min="7165" max="7165" width="7.25" style="246" customWidth="1"/>
    <col min="7166" max="7166" width="7.125" style="246" customWidth="1"/>
    <col min="7167" max="7167" width="42.25" style="246" customWidth="1"/>
    <col min="7168" max="7168" width="13.875" style="246" customWidth="1"/>
    <col min="7169" max="7169" width="12.375" style="246" customWidth="1"/>
    <col min="7170" max="7170" width="12" style="246" customWidth="1"/>
    <col min="7171" max="7171" width="14.125" style="246" customWidth="1"/>
    <col min="7172" max="7420" width="9" style="246"/>
    <col min="7421" max="7421" width="7.25" style="246" customWidth="1"/>
    <col min="7422" max="7422" width="7.125" style="246" customWidth="1"/>
    <col min="7423" max="7423" width="42.25" style="246" customWidth="1"/>
    <col min="7424" max="7424" width="13.875" style="246" customWidth="1"/>
    <col min="7425" max="7425" width="12.375" style="246" customWidth="1"/>
    <col min="7426" max="7426" width="12" style="246" customWidth="1"/>
    <col min="7427" max="7427" width="14.125" style="246" customWidth="1"/>
    <col min="7428" max="7676" width="9" style="246"/>
    <col min="7677" max="7677" width="7.25" style="246" customWidth="1"/>
    <col min="7678" max="7678" width="7.125" style="246" customWidth="1"/>
    <col min="7679" max="7679" width="42.25" style="246" customWidth="1"/>
    <col min="7680" max="7680" width="13.875" style="246" customWidth="1"/>
    <col min="7681" max="7681" width="12.375" style="246" customWidth="1"/>
    <col min="7682" max="7682" width="12" style="246" customWidth="1"/>
    <col min="7683" max="7683" width="14.125" style="246" customWidth="1"/>
    <col min="7684" max="7932" width="9" style="246"/>
    <col min="7933" max="7933" width="7.25" style="246" customWidth="1"/>
    <col min="7934" max="7934" width="7.125" style="246" customWidth="1"/>
    <col min="7935" max="7935" width="42.25" style="246" customWidth="1"/>
    <col min="7936" max="7936" width="13.875" style="246" customWidth="1"/>
    <col min="7937" max="7937" width="12.375" style="246" customWidth="1"/>
    <col min="7938" max="7938" width="12" style="246" customWidth="1"/>
    <col min="7939" max="7939" width="14.125" style="246" customWidth="1"/>
    <col min="7940" max="8188" width="9" style="246"/>
    <col min="8189" max="8189" width="7.25" style="246" customWidth="1"/>
    <col min="8190" max="8190" width="7.125" style="246" customWidth="1"/>
    <col min="8191" max="8191" width="42.25" style="246" customWidth="1"/>
    <col min="8192" max="8192" width="13.875" style="246" customWidth="1"/>
    <col min="8193" max="8193" width="12.375" style="246" customWidth="1"/>
    <col min="8194" max="8194" width="12" style="246" customWidth="1"/>
    <col min="8195" max="8195" width="14.125" style="246" customWidth="1"/>
    <col min="8196" max="8444" width="9" style="246"/>
    <col min="8445" max="8445" width="7.25" style="246" customWidth="1"/>
    <col min="8446" max="8446" width="7.125" style="246" customWidth="1"/>
    <col min="8447" max="8447" width="42.25" style="246" customWidth="1"/>
    <col min="8448" max="8448" width="13.875" style="246" customWidth="1"/>
    <col min="8449" max="8449" width="12.375" style="246" customWidth="1"/>
    <col min="8450" max="8450" width="12" style="246" customWidth="1"/>
    <col min="8451" max="8451" width="14.125" style="246" customWidth="1"/>
    <col min="8452" max="8700" width="9" style="246"/>
    <col min="8701" max="8701" width="7.25" style="246" customWidth="1"/>
    <col min="8702" max="8702" width="7.125" style="246" customWidth="1"/>
    <col min="8703" max="8703" width="42.25" style="246" customWidth="1"/>
    <col min="8704" max="8704" width="13.875" style="246" customWidth="1"/>
    <col min="8705" max="8705" width="12.375" style="246" customWidth="1"/>
    <col min="8706" max="8706" width="12" style="246" customWidth="1"/>
    <col min="8707" max="8707" width="14.125" style="246" customWidth="1"/>
    <col min="8708" max="8956" width="9" style="246"/>
    <col min="8957" max="8957" width="7.25" style="246" customWidth="1"/>
    <col min="8958" max="8958" width="7.125" style="246" customWidth="1"/>
    <col min="8959" max="8959" width="42.25" style="246" customWidth="1"/>
    <col min="8960" max="8960" width="13.875" style="246" customWidth="1"/>
    <col min="8961" max="8961" width="12.375" style="246" customWidth="1"/>
    <col min="8962" max="8962" width="12" style="246" customWidth="1"/>
    <col min="8963" max="8963" width="14.125" style="246" customWidth="1"/>
    <col min="8964" max="9212" width="9" style="246"/>
    <col min="9213" max="9213" width="7.25" style="246" customWidth="1"/>
    <col min="9214" max="9214" width="7.125" style="246" customWidth="1"/>
    <col min="9215" max="9215" width="42.25" style="246" customWidth="1"/>
    <col min="9216" max="9216" width="13.875" style="246" customWidth="1"/>
    <col min="9217" max="9217" width="12.375" style="246" customWidth="1"/>
    <col min="9218" max="9218" width="12" style="246" customWidth="1"/>
    <col min="9219" max="9219" width="14.125" style="246" customWidth="1"/>
    <col min="9220" max="9468" width="9" style="246"/>
    <col min="9469" max="9469" width="7.25" style="246" customWidth="1"/>
    <col min="9470" max="9470" width="7.125" style="246" customWidth="1"/>
    <col min="9471" max="9471" width="42.25" style="246" customWidth="1"/>
    <col min="9472" max="9472" width="13.875" style="246" customWidth="1"/>
    <col min="9473" max="9473" width="12.375" style="246" customWidth="1"/>
    <col min="9474" max="9474" width="12" style="246" customWidth="1"/>
    <col min="9475" max="9475" width="14.125" style="246" customWidth="1"/>
    <col min="9476" max="9724" width="9" style="246"/>
    <col min="9725" max="9725" width="7.25" style="246" customWidth="1"/>
    <col min="9726" max="9726" width="7.125" style="246" customWidth="1"/>
    <col min="9727" max="9727" width="42.25" style="246" customWidth="1"/>
    <col min="9728" max="9728" width="13.875" style="246" customWidth="1"/>
    <col min="9729" max="9729" width="12.375" style="246" customWidth="1"/>
    <col min="9730" max="9730" width="12" style="246" customWidth="1"/>
    <col min="9731" max="9731" width="14.125" style="246" customWidth="1"/>
    <col min="9732" max="9980" width="9" style="246"/>
    <col min="9981" max="9981" width="7.25" style="246" customWidth="1"/>
    <col min="9982" max="9982" width="7.125" style="246" customWidth="1"/>
    <col min="9983" max="9983" width="42.25" style="246" customWidth="1"/>
    <col min="9984" max="9984" width="13.875" style="246" customWidth="1"/>
    <col min="9985" max="9985" width="12.375" style="246" customWidth="1"/>
    <col min="9986" max="9986" width="12" style="246" customWidth="1"/>
    <col min="9987" max="9987" width="14.125" style="246" customWidth="1"/>
    <col min="9988" max="10236" width="9" style="246"/>
    <col min="10237" max="10237" width="7.25" style="246" customWidth="1"/>
    <col min="10238" max="10238" width="7.125" style="246" customWidth="1"/>
    <col min="10239" max="10239" width="42.25" style="246" customWidth="1"/>
    <col min="10240" max="10240" width="13.875" style="246" customWidth="1"/>
    <col min="10241" max="10241" width="12.375" style="246" customWidth="1"/>
    <col min="10242" max="10242" width="12" style="246" customWidth="1"/>
    <col min="10243" max="10243" width="14.125" style="246" customWidth="1"/>
    <col min="10244" max="10492" width="9" style="246"/>
    <col min="10493" max="10493" width="7.25" style="246" customWidth="1"/>
    <col min="10494" max="10494" width="7.125" style="246" customWidth="1"/>
    <col min="10495" max="10495" width="42.25" style="246" customWidth="1"/>
    <col min="10496" max="10496" width="13.875" style="246" customWidth="1"/>
    <col min="10497" max="10497" width="12.375" style="246" customWidth="1"/>
    <col min="10498" max="10498" width="12" style="246" customWidth="1"/>
    <col min="10499" max="10499" width="14.125" style="246" customWidth="1"/>
    <col min="10500" max="10748" width="9" style="246"/>
    <col min="10749" max="10749" width="7.25" style="246" customWidth="1"/>
    <col min="10750" max="10750" width="7.125" style="246" customWidth="1"/>
    <col min="10751" max="10751" width="42.25" style="246" customWidth="1"/>
    <col min="10752" max="10752" width="13.875" style="246" customWidth="1"/>
    <col min="10753" max="10753" width="12.375" style="246" customWidth="1"/>
    <col min="10754" max="10754" width="12" style="246" customWidth="1"/>
    <col min="10755" max="10755" width="14.125" style="246" customWidth="1"/>
    <col min="10756" max="11004" width="9" style="246"/>
    <col min="11005" max="11005" width="7.25" style="246" customWidth="1"/>
    <col min="11006" max="11006" width="7.125" style="246" customWidth="1"/>
    <col min="11007" max="11007" width="42.25" style="246" customWidth="1"/>
    <col min="11008" max="11008" width="13.875" style="246" customWidth="1"/>
    <col min="11009" max="11009" width="12.375" style="246" customWidth="1"/>
    <col min="11010" max="11010" width="12" style="246" customWidth="1"/>
    <col min="11011" max="11011" width="14.125" style="246" customWidth="1"/>
    <col min="11012" max="11260" width="9" style="246"/>
    <col min="11261" max="11261" width="7.25" style="246" customWidth="1"/>
    <col min="11262" max="11262" width="7.125" style="246" customWidth="1"/>
    <col min="11263" max="11263" width="42.25" style="246" customWidth="1"/>
    <col min="11264" max="11264" width="13.875" style="246" customWidth="1"/>
    <col min="11265" max="11265" width="12.375" style="246" customWidth="1"/>
    <col min="11266" max="11266" width="12" style="246" customWidth="1"/>
    <col min="11267" max="11267" width="14.125" style="246" customWidth="1"/>
    <col min="11268" max="11516" width="9" style="246"/>
    <col min="11517" max="11517" width="7.25" style="246" customWidth="1"/>
    <col min="11518" max="11518" width="7.125" style="246" customWidth="1"/>
    <col min="11519" max="11519" width="42.25" style="246" customWidth="1"/>
    <col min="11520" max="11520" width="13.875" style="246" customWidth="1"/>
    <col min="11521" max="11521" width="12.375" style="246" customWidth="1"/>
    <col min="11522" max="11522" width="12" style="246" customWidth="1"/>
    <col min="11523" max="11523" width="14.125" style="246" customWidth="1"/>
    <col min="11524" max="11772" width="9" style="246"/>
    <col min="11773" max="11773" width="7.25" style="246" customWidth="1"/>
    <col min="11774" max="11774" width="7.125" style="246" customWidth="1"/>
    <col min="11775" max="11775" width="42.25" style="246" customWidth="1"/>
    <col min="11776" max="11776" width="13.875" style="246" customWidth="1"/>
    <col min="11777" max="11777" width="12.375" style="246" customWidth="1"/>
    <col min="11778" max="11778" width="12" style="246" customWidth="1"/>
    <col min="11779" max="11779" width="14.125" style="246" customWidth="1"/>
    <col min="11780" max="12028" width="9" style="246"/>
    <col min="12029" max="12029" width="7.25" style="246" customWidth="1"/>
    <col min="12030" max="12030" width="7.125" style="246" customWidth="1"/>
    <col min="12031" max="12031" width="42.25" style="246" customWidth="1"/>
    <col min="12032" max="12032" width="13.875" style="246" customWidth="1"/>
    <col min="12033" max="12033" width="12.375" style="246" customWidth="1"/>
    <col min="12034" max="12034" width="12" style="246" customWidth="1"/>
    <col min="12035" max="12035" width="14.125" style="246" customWidth="1"/>
    <col min="12036" max="12284" width="9" style="246"/>
    <col min="12285" max="12285" width="7.25" style="246" customWidth="1"/>
    <col min="12286" max="12286" width="7.125" style="246" customWidth="1"/>
    <col min="12287" max="12287" width="42.25" style="246" customWidth="1"/>
    <col min="12288" max="12288" width="13.875" style="246" customWidth="1"/>
    <col min="12289" max="12289" width="12.375" style="246" customWidth="1"/>
    <col min="12290" max="12290" width="12" style="246" customWidth="1"/>
    <col min="12291" max="12291" width="14.125" style="246" customWidth="1"/>
    <col min="12292" max="12540" width="9" style="246"/>
    <col min="12541" max="12541" width="7.25" style="246" customWidth="1"/>
    <col min="12542" max="12542" width="7.125" style="246" customWidth="1"/>
    <col min="12543" max="12543" width="42.25" style="246" customWidth="1"/>
    <col min="12544" max="12544" width="13.875" style="246" customWidth="1"/>
    <col min="12545" max="12545" width="12.375" style="246" customWidth="1"/>
    <col min="12546" max="12546" width="12" style="246" customWidth="1"/>
    <col min="12547" max="12547" width="14.125" style="246" customWidth="1"/>
    <col min="12548" max="12796" width="9" style="246"/>
    <col min="12797" max="12797" width="7.25" style="246" customWidth="1"/>
    <col min="12798" max="12798" width="7.125" style="246" customWidth="1"/>
    <col min="12799" max="12799" width="42.25" style="246" customWidth="1"/>
    <col min="12800" max="12800" width="13.875" style="246" customWidth="1"/>
    <col min="12801" max="12801" width="12.375" style="246" customWidth="1"/>
    <col min="12802" max="12802" width="12" style="246" customWidth="1"/>
    <col min="12803" max="12803" width="14.125" style="246" customWidth="1"/>
    <col min="12804" max="13052" width="9" style="246"/>
    <col min="13053" max="13053" width="7.25" style="246" customWidth="1"/>
    <col min="13054" max="13054" width="7.125" style="246" customWidth="1"/>
    <col min="13055" max="13055" width="42.25" style="246" customWidth="1"/>
    <col min="13056" max="13056" width="13.875" style="246" customWidth="1"/>
    <col min="13057" max="13057" width="12.375" style="246" customWidth="1"/>
    <col min="13058" max="13058" width="12" style="246" customWidth="1"/>
    <col min="13059" max="13059" width="14.125" style="246" customWidth="1"/>
    <col min="13060" max="13308" width="9" style="246"/>
    <col min="13309" max="13309" width="7.25" style="246" customWidth="1"/>
    <col min="13310" max="13310" width="7.125" style="246" customWidth="1"/>
    <col min="13311" max="13311" width="42.25" style="246" customWidth="1"/>
    <col min="13312" max="13312" width="13.875" style="246" customWidth="1"/>
    <col min="13313" max="13313" width="12.375" style="246" customWidth="1"/>
    <col min="13314" max="13314" width="12" style="246" customWidth="1"/>
    <col min="13315" max="13315" width="14.125" style="246" customWidth="1"/>
    <col min="13316" max="13564" width="9" style="246"/>
    <col min="13565" max="13565" width="7.25" style="246" customWidth="1"/>
    <col min="13566" max="13566" width="7.125" style="246" customWidth="1"/>
    <col min="13567" max="13567" width="42.25" style="246" customWidth="1"/>
    <col min="13568" max="13568" width="13.875" style="246" customWidth="1"/>
    <col min="13569" max="13569" width="12.375" style="246" customWidth="1"/>
    <col min="13570" max="13570" width="12" style="246" customWidth="1"/>
    <col min="13571" max="13571" width="14.125" style="246" customWidth="1"/>
    <col min="13572" max="13820" width="9" style="246"/>
    <col min="13821" max="13821" width="7.25" style="246" customWidth="1"/>
    <col min="13822" max="13822" width="7.125" style="246" customWidth="1"/>
    <col min="13823" max="13823" width="42.25" style="246" customWidth="1"/>
    <col min="13824" max="13824" width="13.875" style="246" customWidth="1"/>
    <col min="13825" max="13825" width="12.375" style="246" customWidth="1"/>
    <col min="13826" max="13826" width="12" style="246" customWidth="1"/>
    <col min="13827" max="13827" width="14.125" style="246" customWidth="1"/>
    <col min="13828" max="14076" width="9" style="246"/>
    <col min="14077" max="14077" width="7.25" style="246" customWidth="1"/>
    <col min="14078" max="14078" width="7.125" style="246" customWidth="1"/>
    <col min="14079" max="14079" width="42.25" style="246" customWidth="1"/>
    <col min="14080" max="14080" width="13.875" style="246" customWidth="1"/>
    <col min="14081" max="14081" width="12.375" style="246" customWidth="1"/>
    <col min="14082" max="14082" width="12" style="246" customWidth="1"/>
    <col min="14083" max="14083" width="14.125" style="246" customWidth="1"/>
    <col min="14084" max="14332" width="9" style="246"/>
    <col min="14333" max="14333" width="7.25" style="246" customWidth="1"/>
    <col min="14334" max="14334" width="7.125" style="246" customWidth="1"/>
    <col min="14335" max="14335" width="42.25" style="246" customWidth="1"/>
    <col min="14336" max="14336" width="13.875" style="246" customWidth="1"/>
    <col min="14337" max="14337" width="12.375" style="246" customWidth="1"/>
    <col min="14338" max="14338" width="12" style="246" customWidth="1"/>
    <col min="14339" max="14339" width="14.125" style="246" customWidth="1"/>
    <col min="14340" max="14588" width="9" style="246"/>
    <col min="14589" max="14589" width="7.25" style="246" customWidth="1"/>
    <col min="14590" max="14590" width="7.125" style="246" customWidth="1"/>
    <col min="14591" max="14591" width="42.25" style="246" customWidth="1"/>
    <col min="14592" max="14592" width="13.875" style="246" customWidth="1"/>
    <col min="14593" max="14593" width="12.375" style="246" customWidth="1"/>
    <col min="14594" max="14594" width="12" style="246" customWidth="1"/>
    <col min="14595" max="14595" width="14.125" style="246" customWidth="1"/>
    <col min="14596" max="14844" width="9" style="246"/>
    <col min="14845" max="14845" width="7.25" style="246" customWidth="1"/>
    <col min="14846" max="14846" width="7.125" style="246" customWidth="1"/>
    <col min="14847" max="14847" width="42.25" style="246" customWidth="1"/>
    <col min="14848" max="14848" width="13.875" style="246" customWidth="1"/>
    <col min="14849" max="14849" width="12.375" style="246" customWidth="1"/>
    <col min="14850" max="14850" width="12" style="246" customWidth="1"/>
    <col min="14851" max="14851" width="14.125" style="246" customWidth="1"/>
    <col min="14852" max="15100" width="9" style="246"/>
    <col min="15101" max="15101" width="7.25" style="246" customWidth="1"/>
    <col min="15102" max="15102" width="7.125" style="246" customWidth="1"/>
    <col min="15103" max="15103" width="42.25" style="246" customWidth="1"/>
    <col min="15104" max="15104" width="13.875" style="246" customWidth="1"/>
    <col min="15105" max="15105" width="12.375" style="246" customWidth="1"/>
    <col min="15106" max="15106" width="12" style="246" customWidth="1"/>
    <col min="15107" max="15107" width="14.125" style="246" customWidth="1"/>
    <col min="15108" max="15356" width="9" style="246"/>
    <col min="15357" max="15357" width="7.25" style="246" customWidth="1"/>
    <col min="15358" max="15358" width="7.125" style="246" customWidth="1"/>
    <col min="15359" max="15359" width="42.25" style="246" customWidth="1"/>
    <col min="15360" max="15360" width="13.875" style="246" customWidth="1"/>
    <col min="15361" max="15361" width="12.375" style="246" customWidth="1"/>
    <col min="15362" max="15362" width="12" style="246" customWidth="1"/>
    <col min="15363" max="15363" width="14.125" style="246" customWidth="1"/>
    <col min="15364" max="15612" width="9" style="246"/>
    <col min="15613" max="15613" width="7.25" style="246" customWidth="1"/>
    <col min="15614" max="15614" width="7.125" style="246" customWidth="1"/>
    <col min="15615" max="15615" width="42.25" style="246" customWidth="1"/>
    <col min="15616" max="15616" width="13.875" style="246" customWidth="1"/>
    <col min="15617" max="15617" width="12.375" style="246" customWidth="1"/>
    <col min="15618" max="15618" width="12" style="246" customWidth="1"/>
    <col min="15619" max="15619" width="14.125" style="246" customWidth="1"/>
    <col min="15620" max="15868" width="9" style="246"/>
    <col min="15869" max="15869" width="7.25" style="246" customWidth="1"/>
    <col min="15870" max="15870" width="7.125" style="246" customWidth="1"/>
    <col min="15871" max="15871" width="42.25" style="246" customWidth="1"/>
    <col min="15872" max="15872" width="13.875" style="246" customWidth="1"/>
    <col min="15873" max="15873" width="12.375" style="246" customWidth="1"/>
    <col min="15874" max="15874" width="12" style="246" customWidth="1"/>
    <col min="15875" max="15875" width="14.125" style="246" customWidth="1"/>
    <col min="15876" max="16124" width="9" style="246"/>
    <col min="16125" max="16125" width="7.25" style="246" customWidth="1"/>
    <col min="16126" max="16126" width="7.125" style="246" customWidth="1"/>
    <col min="16127" max="16127" width="42.25" style="246" customWidth="1"/>
    <col min="16128" max="16128" width="13.875" style="246" customWidth="1"/>
    <col min="16129" max="16129" width="12.375" style="246" customWidth="1"/>
    <col min="16130" max="16130" width="12" style="246" customWidth="1"/>
    <col min="16131" max="16131" width="14.125" style="246" customWidth="1"/>
    <col min="16132" max="16384" width="9" style="246"/>
  </cols>
  <sheetData>
    <row r="1" spans="1:7" s="156" customFormat="1">
      <c r="A1" s="208"/>
      <c r="B1" s="210"/>
      <c r="D1" s="155"/>
      <c r="E1" s="155" t="s">
        <v>289</v>
      </c>
      <c r="F1" s="155"/>
      <c r="G1" s="155"/>
    </row>
    <row r="2" spans="1:7" s="156" customFormat="1" ht="13.15" customHeight="1">
      <c r="A2" s="208"/>
      <c r="B2" s="210"/>
      <c r="D2" s="155"/>
      <c r="E2" s="155" t="s">
        <v>538</v>
      </c>
      <c r="F2" s="155"/>
      <c r="G2" s="155"/>
    </row>
    <row r="3" spans="1:7" s="156" customFormat="1">
      <c r="A3" s="208"/>
      <c r="B3" s="210"/>
      <c r="D3" s="155"/>
      <c r="E3" s="155" t="s">
        <v>103</v>
      </c>
      <c r="F3" s="155"/>
      <c r="G3" s="155"/>
    </row>
    <row r="4" spans="1:7" s="156" customFormat="1">
      <c r="A4" s="208"/>
      <c r="B4" s="210"/>
    </row>
    <row r="5" spans="1:7" s="156" customFormat="1" ht="47.45" customHeight="1">
      <c r="A5" s="830" t="s">
        <v>290</v>
      </c>
      <c r="B5" s="830"/>
      <c r="C5" s="830"/>
      <c r="D5" s="830"/>
      <c r="E5" s="830"/>
      <c r="F5" s="830"/>
      <c r="G5" s="830"/>
    </row>
    <row r="6" spans="1:7" s="156" customFormat="1">
      <c r="A6" s="211"/>
      <c r="B6" s="211"/>
      <c r="C6" s="212"/>
      <c r="D6" s="212"/>
      <c r="E6" s="212"/>
      <c r="F6" s="212"/>
      <c r="G6" s="211" t="s">
        <v>35</v>
      </c>
    </row>
    <row r="7" spans="1:7" s="216" customFormat="1">
      <c r="A7" s="213" t="s">
        <v>36</v>
      </c>
      <c r="B7" s="875" t="s">
        <v>73</v>
      </c>
      <c r="C7" s="876" t="s">
        <v>37</v>
      </c>
      <c r="D7" s="214" t="s">
        <v>291</v>
      </c>
      <c r="E7" s="878" t="s">
        <v>292</v>
      </c>
      <c r="F7" s="880" t="s">
        <v>75</v>
      </c>
      <c r="G7" s="215" t="s">
        <v>293</v>
      </c>
    </row>
    <row r="8" spans="1:7" s="216" customFormat="1" ht="14.25" customHeight="1">
      <c r="A8" s="217" t="s">
        <v>294</v>
      </c>
      <c r="B8" s="875"/>
      <c r="C8" s="877"/>
      <c r="D8" s="218" t="s">
        <v>295</v>
      </c>
      <c r="E8" s="879"/>
      <c r="F8" s="881"/>
      <c r="G8" s="219" t="s">
        <v>296</v>
      </c>
    </row>
    <row r="9" spans="1:7" s="223" customFormat="1" ht="12">
      <c r="A9" s="220">
        <v>1</v>
      </c>
      <c r="B9" s="221">
        <v>2</v>
      </c>
      <c r="C9" s="220">
        <v>3</v>
      </c>
      <c r="D9" s="221">
        <v>4</v>
      </c>
      <c r="E9" s="220">
        <v>5</v>
      </c>
      <c r="F9" s="222">
        <v>6</v>
      </c>
      <c r="G9" s="220">
        <v>7</v>
      </c>
    </row>
    <row r="10" spans="1:7" s="229" customFormat="1" ht="18.600000000000001" customHeight="1">
      <c r="A10" s="224"/>
      <c r="B10" s="225"/>
      <c r="C10" s="226" t="s">
        <v>297</v>
      </c>
      <c r="D10" s="227">
        <v>1885126736.4000001</v>
      </c>
      <c r="E10" s="228">
        <f>E11+E17+E21+E52+E60+E63+E94+E97+E114+E125+E149+E182+E198+E213+E216+E227+E264+E271</f>
        <v>95661272.640000001</v>
      </c>
      <c r="F10" s="228">
        <f>F11+F17+F21+F52+F60+F63+F94+F97+F114+F125+F149+F182+F198+F213+F216+F227+F264+F271</f>
        <v>3242413.64</v>
      </c>
      <c r="G10" s="228">
        <f>D10+E10-F10</f>
        <v>1977545595.4000001</v>
      </c>
    </row>
    <row r="11" spans="1:7" s="235" customFormat="1" ht="15" customHeight="1">
      <c r="A11" s="230" t="s">
        <v>42</v>
      </c>
      <c r="B11" s="231" t="s">
        <v>91</v>
      </c>
      <c r="C11" s="232" t="s">
        <v>152</v>
      </c>
      <c r="D11" s="233">
        <v>22745802.399999999</v>
      </c>
      <c r="E11" s="234">
        <f>E12</f>
        <v>18000</v>
      </c>
      <c r="F11" s="234">
        <f>F12</f>
        <v>18000</v>
      </c>
      <c r="G11" s="234">
        <f>D11+E11-F11</f>
        <v>22745802.399999999</v>
      </c>
    </row>
    <row r="12" spans="1:7" s="235" customFormat="1" ht="15" customHeight="1">
      <c r="A12" s="236" t="s">
        <v>155</v>
      </c>
      <c r="B12" s="237" t="s">
        <v>91</v>
      </c>
      <c r="C12" s="238" t="s">
        <v>298</v>
      </c>
      <c r="D12" s="239">
        <v>7875000</v>
      </c>
      <c r="E12" s="240">
        <f>SUM(E13:E16)</f>
        <v>18000</v>
      </c>
      <c r="F12" s="240">
        <f>SUM(F13:F16)</f>
        <v>18000</v>
      </c>
      <c r="G12" s="240">
        <f t="shared" ref="G12:G75" si="0">D12+E12-F12</f>
        <v>7875000</v>
      </c>
    </row>
    <row r="13" spans="1:7" ht="15" customHeight="1">
      <c r="A13" s="241" t="s">
        <v>91</v>
      </c>
      <c r="B13" s="242">
        <v>4018</v>
      </c>
      <c r="C13" s="243" t="s">
        <v>299</v>
      </c>
      <c r="D13" s="244">
        <v>2688398</v>
      </c>
      <c r="E13" s="245">
        <v>0</v>
      </c>
      <c r="F13" s="244">
        <v>11453</v>
      </c>
      <c r="G13" s="245">
        <f t="shared" si="0"/>
        <v>2676945</v>
      </c>
    </row>
    <row r="14" spans="1:7" ht="15" customHeight="1">
      <c r="A14" s="241" t="s">
        <v>91</v>
      </c>
      <c r="B14" s="242">
        <v>4019</v>
      </c>
      <c r="C14" s="243" t="s">
        <v>299</v>
      </c>
      <c r="D14" s="244">
        <v>1536650</v>
      </c>
      <c r="E14" s="245">
        <v>0</v>
      </c>
      <c r="F14" s="244">
        <v>6547</v>
      </c>
      <c r="G14" s="245">
        <f t="shared" si="0"/>
        <v>1530103</v>
      </c>
    </row>
    <row r="15" spans="1:7" ht="15" customHeight="1">
      <c r="A15" s="241" t="s">
        <v>91</v>
      </c>
      <c r="B15" s="242">
        <v>4048</v>
      </c>
      <c r="C15" s="243" t="s">
        <v>300</v>
      </c>
      <c r="D15" s="244">
        <v>178164</v>
      </c>
      <c r="E15" s="245">
        <v>11453</v>
      </c>
      <c r="F15" s="244">
        <v>0</v>
      </c>
      <c r="G15" s="245">
        <f t="shared" si="0"/>
        <v>189617</v>
      </c>
    </row>
    <row r="16" spans="1:7" ht="15" customHeight="1">
      <c r="A16" s="241" t="s">
        <v>91</v>
      </c>
      <c r="B16" s="242">
        <v>4049</v>
      </c>
      <c r="C16" s="243" t="s">
        <v>300</v>
      </c>
      <c r="D16" s="244">
        <v>101836</v>
      </c>
      <c r="E16" s="245">
        <v>6547</v>
      </c>
      <c r="F16" s="244">
        <v>0</v>
      </c>
      <c r="G16" s="245">
        <f t="shared" si="0"/>
        <v>108383</v>
      </c>
    </row>
    <row r="17" spans="1:7" s="235" customFormat="1" ht="15" customHeight="1">
      <c r="A17" s="230" t="s">
        <v>43</v>
      </c>
      <c r="B17" s="231" t="s">
        <v>91</v>
      </c>
      <c r="C17" s="232" t="s">
        <v>44</v>
      </c>
      <c r="D17" s="233">
        <v>466000</v>
      </c>
      <c r="E17" s="234">
        <f>E18</f>
        <v>1133.6400000000001</v>
      </c>
      <c r="F17" s="234">
        <f>F18</f>
        <v>1133.6400000000001</v>
      </c>
      <c r="G17" s="234">
        <f t="shared" si="0"/>
        <v>466000</v>
      </c>
    </row>
    <row r="18" spans="1:7" s="235" customFormat="1" ht="15" customHeight="1">
      <c r="A18" s="236" t="s">
        <v>162</v>
      </c>
      <c r="B18" s="237" t="s">
        <v>91</v>
      </c>
      <c r="C18" s="238" t="s">
        <v>95</v>
      </c>
      <c r="D18" s="239">
        <v>78000</v>
      </c>
      <c r="E18" s="240">
        <f>SUM(E19:E20)</f>
        <v>1133.6400000000001</v>
      </c>
      <c r="F18" s="240">
        <f>SUM(F19:F20)</f>
        <v>1133.6400000000001</v>
      </c>
      <c r="G18" s="240">
        <f t="shared" si="0"/>
        <v>78000</v>
      </c>
    </row>
    <row r="19" spans="1:7" ht="15" customHeight="1">
      <c r="A19" s="241" t="s">
        <v>91</v>
      </c>
      <c r="B19" s="242">
        <v>4040</v>
      </c>
      <c r="C19" s="243" t="s">
        <v>300</v>
      </c>
      <c r="D19" s="244">
        <v>5019</v>
      </c>
      <c r="E19" s="245">
        <v>1133.6400000000001</v>
      </c>
      <c r="F19" s="244">
        <v>0</v>
      </c>
      <c r="G19" s="245">
        <f t="shared" si="0"/>
        <v>6152.64</v>
      </c>
    </row>
    <row r="20" spans="1:7" ht="15" customHeight="1">
      <c r="A20" s="241" t="s">
        <v>91</v>
      </c>
      <c r="B20" s="242">
        <v>4110</v>
      </c>
      <c r="C20" s="243" t="s">
        <v>301</v>
      </c>
      <c r="D20" s="244">
        <v>11208</v>
      </c>
      <c r="E20" s="245">
        <v>0</v>
      </c>
      <c r="F20" s="244">
        <v>1133.6400000000001</v>
      </c>
      <c r="G20" s="245">
        <f t="shared" si="0"/>
        <v>10074.36</v>
      </c>
    </row>
    <row r="21" spans="1:7" s="235" customFormat="1" ht="15" customHeight="1">
      <c r="A21" s="230" t="s">
        <v>70</v>
      </c>
      <c r="B21" s="231" t="s">
        <v>91</v>
      </c>
      <c r="C21" s="232" t="s">
        <v>71</v>
      </c>
      <c r="D21" s="233">
        <v>14124640</v>
      </c>
      <c r="E21" s="234">
        <f>E22</f>
        <v>4537938</v>
      </c>
      <c r="F21" s="234">
        <f>F22</f>
        <v>0</v>
      </c>
      <c r="G21" s="234">
        <f t="shared" si="0"/>
        <v>18662578</v>
      </c>
    </row>
    <row r="22" spans="1:7" s="235" customFormat="1" ht="15" customHeight="1">
      <c r="A22" s="236">
        <v>50005</v>
      </c>
      <c r="B22" s="237" t="s">
        <v>91</v>
      </c>
      <c r="C22" s="238" t="s">
        <v>167</v>
      </c>
      <c r="D22" s="239">
        <v>14124640</v>
      </c>
      <c r="E22" s="240">
        <f>SUM(E23:E51)</f>
        <v>4537938</v>
      </c>
      <c r="F22" s="240">
        <f>SUM(F23:F51)</f>
        <v>0</v>
      </c>
      <c r="G22" s="240">
        <f t="shared" si="0"/>
        <v>18662578</v>
      </c>
    </row>
    <row r="23" spans="1:7" ht="15" customHeight="1">
      <c r="A23" s="241" t="s">
        <v>91</v>
      </c>
      <c r="B23" s="242">
        <v>4017</v>
      </c>
      <c r="C23" s="243" t="s">
        <v>299</v>
      </c>
      <c r="D23" s="244">
        <v>205884</v>
      </c>
      <c r="E23" s="245">
        <v>454161</v>
      </c>
      <c r="F23" s="244">
        <v>0</v>
      </c>
      <c r="G23" s="245">
        <f t="shared" si="0"/>
        <v>660045</v>
      </c>
    </row>
    <row r="24" spans="1:7" ht="15" customHeight="1">
      <c r="A24" s="241" t="s">
        <v>91</v>
      </c>
      <c r="B24" s="242">
        <v>4019</v>
      </c>
      <c r="C24" s="243" t="s">
        <v>299</v>
      </c>
      <c r="D24" s="244">
        <v>22876</v>
      </c>
      <c r="E24" s="245">
        <v>50462</v>
      </c>
      <c r="F24" s="244">
        <v>0</v>
      </c>
      <c r="G24" s="245">
        <f t="shared" si="0"/>
        <v>73338</v>
      </c>
    </row>
    <row r="25" spans="1:7" ht="15" customHeight="1">
      <c r="A25" s="241" t="s">
        <v>91</v>
      </c>
      <c r="B25" s="242">
        <v>4047</v>
      </c>
      <c r="C25" s="243" t="s">
        <v>300</v>
      </c>
      <c r="D25" s="244">
        <v>73080</v>
      </c>
      <c r="E25" s="245">
        <v>57623</v>
      </c>
      <c r="F25" s="244">
        <v>0</v>
      </c>
      <c r="G25" s="245">
        <f t="shared" si="0"/>
        <v>130703</v>
      </c>
    </row>
    <row r="26" spans="1:7" ht="15" customHeight="1">
      <c r="A26" s="241" t="s">
        <v>91</v>
      </c>
      <c r="B26" s="242">
        <v>4049</v>
      </c>
      <c r="C26" s="243" t="s">
        <v>300</v>
      </c>
      <c r="D26" s="244">
        <v>8120</v>
      </c>
      <c r="E26" s="245">
        <v>6403</v>
      </c>
      <c r="F26" s="244">
        <v>0</v>
      </c>
      <c r="G26" s="245">
        <f t="shared" si="0"/>
        <v>14523</v>
      </c>
    </row>
    <row r="27" spans="1:7" ht="15" customHeight="1">
      <c r="A27" s="241" t="s">
        <v>91</v>
      </c>
      <c r="B27" s="242">
        <v>4117</v>
      </c>
      <c r="C27" s="243" t="s">
        <v>301</v>
      </c>
      <c r="D27" s="244">
        <v>51189</v>
      </c>
      <c r="E27" s="245">
        <v>84741</v>
      </c>
      <c r="F27" s="244">
        <v>0</v>
      </c>
      <c r="G27" s="245">
        <f t="shared" si="0"/>
        <v>135930</v>
      </c>
    </row>
    <row r="28" spans="1:7" ht="15" customHeight="1">
      <c r="A28" s="241" t="s">
        <v>91</v>
      </c>
      <c r="B28" s="242">
        <v>4119</v>
      </c>
      <c r="C28" s="243" t="s">
        <v>301</v>
      </c>
      <c r="D28" s="244">
        <v>5688</v>
      </c>
      <c r="E28" s="245">
        <v>9416</v>
      </c>
      <c r="F28" s="244">
        <v>0</v>
      </c>
      <c r="G28" s="245">
        <f t="shared" si="0"/>
        <v>15104</v>
      </c>
    </row>
    <row r="29" spans="1:7" ht="15" customHeight="1">
      <c r="A29" s="241" t="s">
        <v>91</v>
      </c>
      <c r="B29" s="242">
        <v>4127</v>
      </c>
      <c r="C29" s="243" t="s">
        <v>302</v>
      </c>
      <c r="D29" s="244">
        <v>7607</v>
      </c>
      <c r="E29" s="245">
        <v>11817</v>
      </c>
      <c r="F29" s="244">
        <v>0</v>
      </c>
      <c r="G29" s="245">
        <f t="shared" si="0"/>
        <v>19424</v>
      </c>
    </row>
    <row r="30" spans="1:7" ht="15" customHeight="1">
      <c r="A30" s="241" t="s">
        <v>91</v>
      </c>
      <c r="B30" s="242">
        <v>4129</v>
      </c>
      <c r="C30" s="243" t="s">
        <v>302</v>
      </c>
      <c r="D30" s="244">
        <v>845</v>
      </c>
      <c r="E30" s="245">
        <v>1314</v>
      </c>
      <c r="F30" s="244">
        <v>0</v>
      </c>
      <c r="G30" s="245">
        <f t="shared" si="0"/>
        <v>2159</v>
      </c>
    </row>
    <row r="31" spans="1:7" ht="15" customHeight="1">
      <c r="A31" s="241" t="s">
        <v>91</v>
      </c>
      <c r="B31" s="242">
        <v>4177</v>
      </c>
      <c r="C31" s="243" t="s">
        <v>303</v>
      </c>
      <c r="D31" s="244">
        <v>18000</v>
      </c>
      <c r="E31" s="245">
        <v>23175</v>
      </c>
      <c r="F31" s="244">
        <v>0</v>
      </c>
      <c r="G31" s="245">
        <f t="shared" si="0"/>
        <v>41175</v>
      </c>
    </row>
    <row r="32" spans="1:7" ht="15" customHeight="1">
      <c r="A32" s="241" t="s">
        <v>91</v>
      </c>
      <c r="B32" s="242">
        <v>4179</v>
      </c>
      <c r="C32" s="243" t="s">
        <v>303</v>
      </c>
      <c r="D32" s="244">
        <v>2000</v>
      </c>
      <c r="E32" s="245">
        <v>2575</v>
      </c>
      <c r="F32" s="244">
        <v>0</v>
      </c>
      <c r="G32" s="245">
        <f t="shared" si="0"/>
        <v>4575</v>
      </c>
    </row>
    <row r="33" spans="1:7" ht="15" customHeight="1">
      <c r="A33" s="241" t="s">
        <v>91</v>
      </c>
      <c r="B33" s="242">
        <v>4217</v>
      </c>
      <c r="C33" s="243" t="s">
        <v>304</v>
      </c>
      <c r="D33" s="244">
        <v>83858</v>
      </c>
      <c r="E33" s="245">
        <v>130737</v>
      </c>
      <c r="F33" s="244">
        <v>0</v>
      </c>
      <c r="G33" s="245">
        <f t="shared" si="0"/>
        <v>214595</v>
      </c>
    </row>
    <row r="34" spans="1:7" ht="15" customHeight="1">
      <c r="A34" s="241" t="s">
        <v>91</v>
      </c>
      <c r="B34" s="242">
        <v>4219</v>
      </c>
      <c r="C34" s="243" t="s">
        <v>304</v>
      </c>
      <c r="D34" s="244">
        <v>9317</v>
      </c>
      <c r="E34" s="245">
        <v>14527</v>
      </c>
      <c r="F34" s="244">
        <v>0</v>
      </c>
      <c r="G34" s="245">
        <f t="shared" si="0"/>
        <v>23844</v>
      </c>
    </row>
    <row r="35" spans="1:7" ht="15" customHeight="1">
      <c r="A35" s="241" t="s">
        <v>91</v>
      </c>
      <c r="B35" s="242">
        <v>4227</v>
      </c>
      <c r="C35" s="243" t="s">
        <v>305</v>
      </c>
      <c r="D35" s="244">
        <v>900</v>
      </c>
      <c r="E35" s="245">
        <v>900</v>
      </c>
      <c r="F35" s="244">
        <v>0</v>
      </c>
      <c r="G35" s="245">
        <f t="shared" si="0"/>
        <v>1800</v>
      </c>
    </row>
    <row r="36" spans="1:7" ht="15" customHeight="1">
      <c r="A36" s="241" t="s">
        <v>91</v>
      </c>
      <c r="B36" s="242">
        <v>4229</v>
      </c>
      <c r="C36" s="243" t="s">
        <v>305</v>
      </c>
      <c r="D36" s="244">
        <v>100</v>
      </c>
      <c r="E36" s="245">
        <v>100</v>
      </c>
      <c r="F36" s="244">
        <v>0</v>
      </c>
      <c r="G36" s="245">
        <f t="shared" si="0"/>
        <v>200</v>
      </c>
    </row>
    <row r="37" spans="1:7" ht="15" customHeight="1">
      <c r="A37" s="241" t="s">
        <v>91</v>
      </c>
      <c r="B37" s="242">
        <v>4307</v>
      </c>
      <c r="C37" s="243" t="s">
        <v>306</v>
      </c>
      <c r="D37" s="244">
        <v>10104313</v>
      </c>
      <c r="E37" s="245">
        <v>1441229</v>
      </c>
      <c r="F37" s="244">
        <v>0</v>
      </c>
      <c r="G37" s="245">
        <f t="shared" si="0"/>
        <v>11545542</v>
      </c>
    </row>
    <row r="38" spans="1:7" ht="15" customHeight="1">
      <c r="A38" s="241" t="s">
        <v>91</v>
      </c>
      <c r="B38" s="242">
        <v>4309</v>
      </c>
      <c r="C38" s="243" t="s">
        <v>306</v>
      </c>
      <c r="D38" s="244">
        <v>1122701</v>
      </c>
      <c r="E38" s="245">
        <v>160135</v>
      </c>
      <c r="F38" s="244">
        <v>0</v>
      </c>
      <c r="G38" s="245">
        <f t="shared" si="0"/>
        <v>1282836</v>
      </c>
    </row>
    <row r="39" spans="1:7" ht="15" customHeight="1">
      <c r="A39" s="241" t="s">
        <v>91</v>
      </c>
      <c r="B39" s="242">
        <v>4387</v>
      </c>
      <c r="C39" s="243" t="s">
        <v>307</v>
      </c>
      <c r="D39" s="244">
        <v>0</v>
      </c>
      <c r="E39" s="245">
        <v>9000</v>
      </c>
      <c r="F39" s="244">
        <v>0</v>
      </c>
      <c r="G39" s="245">
        <f t="shared" si="0"/>
        <v>9000</v>
      </c>
    </row>
    <row r="40" spans="1:7" ht="15" customHeight="1">
      <c r="A40" s="241" t="s">
        <v>91</v>
      </c>
      <c r="B40" s="242">
        <v>4389</v>
      </c>
      <c r="C40" s="243" t="s">
        <v>307</v>
      </c>
      <c r="D40" s="244">
        <v>0</v>
      </c>
      <c r="E40" s="245">
        <v>1000</v>
      </c>
      <c r="F40" s="244">
        <v>0</v>
      </c>
      <c r="G40" s="245">
        <f t="shared" si="0"/>
        <v>1000</v>
      </c>
    </row>
    <row r="41" spans="1:7" ht="15" customHeight="1">
      <c r="A41" s="241" t="s">
        <v>91</v>
      </c>
      <c r="B41" s="242">
        <v>4397</v>
      </c>
      <c r="C41" s="243" t="s">
        <v>308</v>
      </c>
      <c r="D41" s="244">
        <v>1044000</v>
      </c>
      <c r="E41" s="245">
        <v>336591</v>
      </c>
      <c r="F41" s="244">
        <v>0</v>
      </c>
      <c r="G41" s="245">
        <f t="shared" si="0"/>
        <v>1380591</v>
      </c>
    </row>
    <row r="42" spans="1:7" ht="15" customHeight="1">
      <c r="A42" s="241" t="s">
        <v>91</v>
      </c>
      <c r="B42" s="242">
        <v>4399</v>
      </c>
      <c r="C42" s="243" t="s">
        <v>308</v>
      </c>
      <c r="D42" s="244">
        <v>116000</v>
      </c>
      <c r="E42" s="245">
        <v>37399</v>
      </c>
      <c r="F42" s="244">
        <v>0</v>
      </c>
      <c r="G42" s="245">
        <f t="shared" si="0"/>
        <v>153399</v>
      </c>
    </row>
    <row r="43" spans="1:7" ht="15" customHeight="1">
      <c r="A43" s="241" t="s">
        <v>91</v>
      </c>
      <c r="B43" s="242">
        <v>4417</v>
      </c>
      <c r="C43" s="243" t="s">
        <v>309</v>
      </c>
      <c r="D43" s="244">
        <v>27000</v>
      </c>
      <c r="E43" s="245">
        <v>27000</v>
      </c>
      <c r="F43" s="244">
        <v>0</v>
      </c>
      <c r="G43" s="245">
        <f t="shared" si="0"/>
        <v>54000</v>
      </c>
    </row>
    <row r="44" spans="1:7" ht="15" customHeight="1">
      <c r="A44" s="241" t="s">
        <v>91</v>
      </c>
      <c r="B44" s="242">
        <v>4419</v>
      </c>
      <c r="C44" s="243" t="s">
        <v>309</v>
      </c>
      <c r="D44" s="244">
        <v>3000</v>
      </c>
      <c r="E44" s="245">
        <v>3000</v>
      </c>
      <c r="F44" s="244">
        <v>0</v>
      </c>
      <c r="G44" s="245">
        <f t="shared" si="0"/>
        <v>6000</v>
      </c>
    </row>
    <row r="45" spans="1:7" ht="28.9" customHeight="1">
      <c r="A45" s="241" t="s">
        <v>91</v>
      </c>
      <c r="B45" s="242">
        <v>4707</v>
      </c>
      <c r="C45" s="243" t="s">
        <v>310</v>
      </c>
      <c r="D45" s="244">
        <v>900</v>
      </c>
      <c r="E45" s="245">
        <v>134100</v>
      </c>
      <c r="F45" s="244">
        <v>0</v>
      </c>
      <c r="G45" s="245">
        <f t="shared" si="0"/>
        <v>135000</v>
      </c>
    </row>
    <row r="46" spans="1:7" ht="28.9" customHeight="1">
      <c r="A46" s="241" t="s">
        <v>91</v>
      </c>
      <c r="B46" s="242">
        <v>4709</v>
      </c>
      <c r="C46" s="243" t="s">
        <v>310</v>
      </c>
      <c r="D46" s="244">
        <v>100</v>
      </c>
      <c r="E46" s="245">
        <v>14900</v>
      </c>
      <c r="F46" s="244">
        <v>0</v>
      </c>
      <c r="G46" s="245">
        <f t="shared" si="0"/>
        <v>15000</v>
      </c>
    </row>
    <row r="47" spans="1:7" ht="15" customHeight="1">
      <c r="A47" s="241" t="s">
        <v>91</v>
      </c>
      <c r="B47" s="242">
        <v>4717</v>
      </c>
      <c r="C47" s="243" t="s">
        <v>311</v>
      </c>
      <c r="D47" s="244">
        <v>4185</v>
      </c>
      <c r="E47" s="245">
        <v>7677</v>
      </c>
      <c r="F47" s="244">
        <v>0</v>
      </c>
      <c r="G47" s="245">
        <f t="shared" si="0"/>
        <v>11862</v>
      </c>
    </row>
    <row r="48" spans="1:7" ht="15" customHeight="1">
      <c r="A48" s="241" t="s">
        <v>91</v>
      </c>
      <c r="B48" s="242">
        <v>4719</v>
      </c>
      <c r="C48" s="243" t="s">
        <v>311</v>
      </c>
      <c r="D48" s="244">
        <v>465</v>
      </c>
      <c r="E48" s="245">
        <v>853</v>
      </c>
      <c r="F48" s="244">
        <v>0</v>
      </c>
      <c r="G48" s="245">
        <f t="shared" si="0"/>
        <v>1318</v>
      </c>
    </row>
    <row r="49" spans="1:7" ht="15" customHeight="1">
      <c r="A49" s="241" t="s">
        <v>91</v>
      </c>
      <c r="B49" s="242">
        <v>6050</v>
      </c>
      <c r="C49" s="243" t="s">
        <v>312</v>
      </c>
      <c r="D49" s="244">
        <v>869560</v>
      </c>
      <c r="E49" s="245">
        <v>1004048</v>
      </c>
      <c r="F49" s="244">
        <v>0</v>
      </c>
      <c r="G49" s="245">
        <f t="shared" si="0"/>
        <v>1873608</v>
      </c>
    </row>
    <row r="50" spans="1:7" ht="15" customHeight="1">
      <c r="A50" s="241" t="s">
        <v>91</v>
      </c>
      <c r="B50" s="242">
        <v>6057</v>
      </c>
      <c r="C50" s="243" t="s">
        <v>312</v>
      </c>
      <c r="D50" s="244">
        <v>308657</v>
      </c>
      <c r="E50" s="245">
        <v>461749</v>
      </c>
      <c r="F50" s="244">
        <v>0</v>
      </c>
      <c r="G50" s="245">
        <f t="shared" si="0"/>
        <v>770406</v>
      </c>
    </row>
    <row r="51" spans="1:7" ht="15" customHeight="1">
      <c r="A51" s="241" t="s">
        <v>91</v>
      </c>
      <c r="B51" s="242">
        <v>6059</v>
      </c>
      <c r="C51" s="243" t="s">
        <v>312</v>
      </c>
      <c r="D51" s="244">
        <v>34295</v>
      </c>
      <c r="E51" s="245">
        <v>51306</v>
      </c>
      <c r="F51" s="244">
        <v>0</v>
      </c>
      <c r="G51" s="245">
        <f t="shared" si="0"/>
        <v>85601</v>
      </c>
    </row>
    <row r="52" spans="1:7" s="235" customFormat="1" ht="15" customHeight="1">
      <c r="A52" s="230" t="s">
        <v>45</v>
      </c>
      <c r="B52" s="231" t="s">
        <v>91</v>
      </c>
      <c r="C52" s="232" t="s">
        <v>46</v>
      </c>
      <c r="D52" s="233">
        <v>850402541</v>
      </c>
      <c r="E52" s="234">
        <f>E53+E55+E58</f>
        <v>16979362</v>
      </c>
      <c r="F52" s="234">
        <f>F53+F55+F58</f>
        <v>0</v>
      </c>
      <c r="G52" s="234">
        <f t="shared" si="0"/>
        <v>867381903</v>
      </c>
    </row>
    <row r="53" spans="1:7" s="235" customFormat="1" ht="15" customHeight="1">
      <c r="A53" s="236">
        <v>60002</v>
      </c>
      <c r="B53" s="237" t="s">
        <v>91</v>
      </c>
      <c r="C53" s="238" t="s">
        <v>169</v>
      </c>
      <c r="D53" s="239">
        <v>0</v>
      </c>
      <c r="E53" s="240">
        <f>E54</f>
        <v>200000</v>
      </c>
      <c r="F53" s="240">
        <f>F54</f>
        <v>0</v>
      </c>
      <c r="G53" s="240">
        <f t="shared" si="0"/>
        <v>200000</v>
      </c>
    </row>
    <row r="54" spans="1:7" ht="15" customHeight="1">
      <c r="A54" s="241" t="s">
        <v>91</v>
      </c>
      <c r="B54" s="242">
        <v>6050</v>
      </c>
      <c r="C54" s="243" t="s">
        <v>312</v>
      </c>
      <c r="D54" s="244">
        <v>0</v>
      </c>
      <c r="E54" s="245">
        <v>200000</v>
      </c>
      <c r="F54" s="244">
        <v>0</v>
      </c>
      <c r="G54" s="245">
        <f t="shared" si="0"/>
        <v>200000</v>
      </c>
    </row>
    <row r="55" spans="1:7" s="235" customFormat="1" ht="15" customHeight="1">
      <c r="A55" s="236">
        <v>60003</v>
      </c>
      <c r="B55" s="237" t="s">
        <v>91</v>
      </c>
      <c r="C55" s="238" t="s">
        <v>106</v>
      </c>
      <c r="D55" s="239">
        <v>36443000</v>
      </c>
      <c r="E55" s="240">
        <f>SUM(E56:E57)</f>
        <v>176153</v>
      </c>
      <c r="F55" s="240">
        <f>SUM(F56:F57)</f>
        <v>0</v>
      </c>
      <c r="G55" s="240">
        <f t="shared" si="0"/>
        <v>36619153</v>
      </c>
    </row>
    <row r="56" spans="1:7" ht="56.25" customHeight="1">
      <c r="A56" s="241" t="s">
        <v>91</v>
      </c>
      <c r="B56" s="242">
        <v>2910</v>
      </c>
      <c r="C56" s="243" t="s">
        <v>313</v>
      </c>
      <c r="D56" s="244">
        <v>0</v>
      </c>
      <c r="E56" s="245">
        <v>168000</v>
      </c>
      <c r="F56" s="244">
        <v>0</v>
      </c>
      <c r="G56" s="245">
        <f t="shared" si="0"/>
        <v>168000</v>
      </c>
    </row>
    <row r="57" spans="1:7" ht="56.25" customHeight="1">
      <c r="A57" s="241" t="s">
        <v>91</v>
      </c>
      <c r="B57" s="242">
        <v>4560</v>
      </c>
      <c r="C57" s="243" t="s">
        <v>314</v>
      </c>
      <c r="D57" s="244">
        <v>0</v>
      </c>
      <c r="E57" s="245">
        <v>8153</v>
      </c>
      <c r="F57" s="244">
        <v>0</v>
      </c>
      <c r="G57" s="245">
        <f t="shared" si="0"/>
        <v>8153</v>
      </c>
    </row>
    <row r="58" spans="1:7" s="235" customFormat="1" ht="15" customHeight="1">
      <c r="A58" s="252">
        <v>60004</v>
      </c>
      <c r="B58" s="253" t="s">
        <v>91</v>
      </c>
      <c r="C58" s="254" t="s">
        <v>110</v>
      </c>
      <c r="D58" s="255">
        <v>6000000</v>
      </c>
      <c r="E58" s="256">
        <f>E59</f>
        <v>16603209</v>
      </c>
      <c r="F58" s="256">
        <f>F59</f>
        <v>0</v>
      </c>
      <c r="G58" s="256">
        <f t="shared" si="0"/>
        <v>22603209</v>
      </c>
    </row>
    <row r="59" spans="1:7" ht="45" customHeight="1">
      <c r="A59" s="280" t="s">
        <v>91</v>
      </c>
      <c r="B59" s="281">
        <v>2830</v>
      </c>
      <c r="C59" s="282" t="s">
        <v>315</v>
      </c>
      <c r="D59" s="283">
        <v>6000000</v>
      </c>
      <c r="E59" s="284">
        <v>16603209</v>
      </c>
      <c r="F59" s="283">
        <v>0</v>
      </c>
      <c r="G59" s="284">
        <f t="shared" si="0"/>
        <v>22603209</v>
      </c>
    </row>
    <row r="60" spans="1:7" s="235" customFormat="1" ht="15" customHeight="1">
      <c r="A60" s="230" t="s">
        <v>47</v>
      </c>
      <c r="B60" s="231" t="s">
        <v>91</v>
      </c>
      <c r="C60" s="232" t="s">
        <v>48</v>
      </c>
      <c r="D60" s="233">
        <v>1772881</v>
      </c>
      <c r="E60" s="234">
        <f>E61</f>
        <v>492075</v>
      </c>
      <c r="F60" s="234">
        <f>F61</f>
        <v>0</v>
      </c>
      <c r="G60" s="234">
        <f t="shared" si="0"/>
        <v>2264956</v>
      </c>
    </row>
    <row r="61" spans="1:7" s="235" customFormat="1" ht="15" customHeight="1">
      <c r="A61" s="236">
        <v>70005</v>
      </c>
      <c r="B61" s="237" t="s">
        <v>91</v>
      </c>
      <c r="C61" s="238" t="s">
        <v>181</v>
      </c>
      <c r="D61" s="239">
        <v>1437881</v>
      </c>
      <c r="E61" s="240">
        <f>E62</f>
        <v>492075</v>
      </c>
      <c r="F61" s="240">
        <f>F62</f>
        <v>0</v>
      </c>
      <c r="G61" s="240">
        <f t="shared" si="0"/>
        <v>1929956</v>
      </c>
    </row>
    <row r="62" spans="1:7" ht="15" customHeight="1">
      <c r="A62" s="241" t="s">
        <v>91</v>
      </c>
      <c r="B62" s="242">
        <v>6050</v>
      </c>
      <c r="C62" s="243" t="s">
        <v>312</v>
      </c>
      <c r="D62" s="244">
        <v>215381</v>
      </c>
      <c r="E62" s="245">
        <v>492075</v>
      </c>
      <c r="F62" s="244">
        <v>0</v>
      </c>
      <c r="G62" s="245">
        <f t="shared" si="0"/>
        <v>707456</v>
      </c>
    </row>
    <row r="63" spans="1:7" s="235" customFormat="1" ht="15" customHeight="1">
      <c r="A63" s="230" t="s">
        <v>51</v>
      </c>
      <c r="B63" s="231" t="s">
        <v>91</v>
      </c>
      <c r="C63" s="232" t="s">
        <v>52</v>
      </c>
      <c r="D63" s="233">
        <v>68483188</v>
      </c>
      <c r="E63" s="234">
        <f>E64</f>
        <v>10110020</v>
      </c>
      <c r="F63" s="234">
        <f>F64</f>
        <v>960659</v>
      </c>
      <c r="G63" s="234">
        <f t="shared" si="0"/>
        <v>77632549</v>
      </c>
    </row>
    <row r="64" spans="1:7" s="235" customFormat="1" ht="15" customHeight="1">
      <c r="A64" s="236">
        <v>72095</v>
      </c>
      <c r="B64" s="237" t="s">
        <v>91</v>
      </c>
      <c r="C64" s="238" t="s">
        <v>95</v>
      </c>
      <c r="D64" s="239">
        <v>68483188</v>
      </c>
      <c r="E64" s="240">
        <f>SUM(E65:E93)</f>
        <v>10110020</v>
      </c>
      <c r="F64" s="240">
        <f>SUM(F65:F93)</f>
        <v>960659</v>
      </c>
      <c r="G64" s="240">
        <f t="shared" si="0"/>
        <v>77632549</v>
      </c>
    </row>
    <row r="65" spans="1:7" ht="15" customHeight="1">
      <c r="A65" s="241" t="s">
        <v>91</v>
      </c>
      <c r="B65" s="242">
        <v>4017</v>
      </c>
      <c r="C65" s="243" t="s">
        <v>299</v>
      </c>
      <c r="D65" s="244">
        <v>1402500</v>
      </c>
      <c r="E65" s="245">
        <v>85001</v>
      </c>
      <c r="F65" s="244">
        <v>0</v>
      </c>
      <c r="G65" s="245">
        <f t="shared" si="0"/>
        <v>1487501</v>
      </c>
    </row>
    <row r="66" spans="1:7" ht="15" customHeight="1">
      <c r="A66" s="241" t="s">
        <v>91</v>
      </c>
      <c r="B66" s="242">
        <v>4019</v>
      </c>
      <c r="C66" s="243" t="s">
        <v>299</v>
      </c>
      <c r="D66" s="244">
        <v>247500</v>
      </c>
      <c r="E66" s="245">
        <v>14999</v>
      </c>
      <c r="F66" s="244">
        <v>0</v>
      </c>
      <c r="G66" s="245">
        <f t="shared" si="0"/>
        <v>262499</v>
      </c>
    </row>
    <row r="67" spans="1:7" ht="15" customHeight="1">
      <c r="A67" s="241" t="s">
        <v>91</v>
      </c>
      <c r="B67" s="242">
        <v>4047</v>
      </c>
      <c r="C67" s="243" t="s">
        <v>300</v>
      </c>
      <c r="D67" s="244">
        <v>114835</v>
      </c>
      <c r="E67" s="245">
        <v>21165</v>
      </c>
      <c r="F67" s="244">
        <v>0</v>
      </c>
      <c r="G67" s="245">
        <f t="shared" si="0"/>
        <v>136000</v>
      </c>
    </row>
    <row r="68" spans="1:7" ht="15" customHeight="1">
      <c r="A68" s="241" t="s">
        <v>91</v>
      </c>
      <c r="B68" s="242">
        <v>4049</v>
      </c>
      <c r="C68" s="243" t="s">
        <v>300</v>
      </c>
      <c r="D68" s="244">
        <v>20265</v>
      </c>
      <c r="E68" s="245">
        <v>3735</v>
      </c>
      <c r="F68" s="244">
        <v>0</v>
      </c>
      <c r="G68" s="245">
        <f t="shared" si="0"/>
        <v>24000</v>
      </c>
    </row>
    <row r="69" spans="1:7" ht="15" customHeight="1">
      <c r="A69" s="241" t="s">
        <v>91</v>
      </c>
      <c r="B69" s="242">
        <v>4117</v>
      </c>
      <c r="C69" s="243" t="s">
        <v>301</v>
      </c>
      <c r="D69" s="244">
        <v>182665</v>
      </c>
      <c r="E69" s="245">
        <v>4335</v>
      </c>
      <c r="F69" s="244">
        <v>0</v>
      </c>
      <c r="G69" s="245">
        <f t="shared" si="0"/>
        <v>187000</v>
      </c>
    </row>
    <row r="70" spans="1:7" ht="15" customHeight="1">
      <c r="A70" s="241" t="s">
        <v>91</v>
      </c>
      <c r="B70" s="242">
        <v>4119</v>
      </c>
      <c r="C70" s="243" t="s">
        <v>301</v>
      </c>
      <c r="D70" s="244">
        <v>32235</v>
      </c>
      <c r="E70" s="245">
        <v>765</v>
      </c>
      <c r="F70" s="244">
        <v>0</v>
      </c>
      <c r="G70" s="245">
        <f t="shared" si="0"/>
        <v>33000</v>
      </c>
    </row>
    <row r="71" spans="1:7" ht="15" customHeight="1">
      <c r="A71" s="241" t="s">
        <v>91</v>
      </c>
      <c r="B71" s="242">
        <v>4127</v>
      </c>
      <c r="C71" s="243" t="s">
        <v>302</v>
      </c>
      <c r="D71" s="244">
        <v>31697</v>
      </c>
      <c r="E71" s="245">
        <v>2550</v>
      </c>
      <c r="F71" s="244">
        <v>0</v>
      </c>
      <c r="G71" s="245">
        <f t="shared" si="0"/>
        <v>34247</v>
      </c>
    </row>
    <row r="72" spans="1:7" ht="15" customHeight="1">
      <c r="A72" s="241" t="s">
        <v>91</v>
      </c>
      <c r="B72" s="242">
        <v>4129</v>
      </c>
      <c r="C72" s="243" t="s">
        <v>302</v>
      </c>
      <c r="D72" s="244">
        <v>5593</v>
      </c>
      <c r="E72" s="245">
        <v>450</v>
      </c>
      <c r="F72" s="244">
        <v>0</v>
      </c>
      <c r="G72" s="245">
        <f t="shared" si="0"/>
        <v>6043</v>
      </c>
    </row>
    <row r="73" spans="1:7" ht="15" customHeight="1">
      <c r="A73" s="241" t="s">
        <v>91</v>
      </c>
      <c r="B73" s="242">
        <v>4177</v>
      </c>
      <c r="C73" s="243" t="s">
        <v>303</v>
      </c>
      <c r="D73" s="244">
        <v>289471</v>
      </c>
      <c r="E73" s="245">
        <v>0</v>
      </c>
      <c r="F73" s="244">
        <v>124061</v>
      </c>
      <c r="G73" s="245">
        <f t="shared" si="0"/>
        <v>165410</v>
      </c>
    </row>
    <row r="74" spans="1:7" ht="15" customHeight="1">
      <c r="A74" s="241" t="s">
        <v>91</v>
      </c>
      <c r="B74" s="242">
        <v>4179</v>
      </c>
      <c r="C74" s="243" t="s">
        <v>303</v>
      </c>
      <c r="D74" s="244">
        <v>51082</v>
      </c>
      <c r="E74" s="245">
        <v>0</v>
      </c>
      <c r="F74" s="244">
        <v>21892</v>
      </c>
      <c r="G74" s="245">
        <f t="shared" si="0"/>
        <v>29190</v>
      </c>
    </row>
    <row r="75" spans="1:7" ht="15" customHeight="1">
      <c r="A75" s="241" t="s">
        <v>91</v>
      </c>
      <c r="B75" s="242">
        <v>4217</v>
      </c>
      <c r="C75" s="243" t="s">
        <v>304</v>
      </c>
      <c r="D75" s="244">
        <v>9775</v>
      </c>
      <c r="E75" s="245">
        <v>8076</v>
      </c>
      <c r="F75" s="244">
        <v>0</v>
      </c>
      <c r="G75" s="245">
        <f t="shared" si="0"/>
        <v>17851</v>
      </c>
    </row>
    <row r="76" spans="1:7" ht="15" customHeight="1">
      <c r="A76" s="241" t="s">
        <v>91</v>
      </c>
      <c r="B76" s="242">
        <v>4219</v>
      </c>
      <c r="C76" s="243" t="s">
        <v>304</v>
      </c>
      <c r="D76" s="244">
        <v>1725</v>
      </c>
      <c r="E76" s="245">
        <v>1424</v>
      </c>
      <c r="F76" s="244">
        <v>0</v>
      </c>
      <c r="G76" s="245">
        <f t="shared" ref="G76:G139" si="1">D76+E76-F76</f>
        <v>3149</v>
      </c>
    </row>
    <row r="77" spans="1:7" ht="15" customHeight="1">
      <c r="A77" s="241" t="s">
        <v>91</v>
      </c>
      <c r="B77" s="242">
        <v>4267</v>
      </c>
      <c r="C77" s="243" t="s">
        <v>316</v>
      </c>
      <c r="D77" s="244">
        <v>127461</v>
      </c>
      <c r="E77" s="245">
        <v>94085</v>
      </c>
      <c r="F77" s="244">
        <v>0</v>
      </c>
      <c r="G77" s="245">
        <f t="shared" si="1"/>
        <v>221546</v>
      </c>
    </row>
    <row r="78" spans="1:7" ht="15" customHeight="1">
      <c r="A78" s="241" t="s">
        <v>91</v>
      </c>
      <c r="B78" s="242">
        <v>4269</v>
      </c>
      <c r="C78" s="243" t="s">
        <v>316</v>
      </c>
      <c r="D78" s="244">
        <v>22492</v>
      </c>
      <c r="E78" s="245">
        <v>16604</v>
      </c>
      <c r="F78" s="244">
        <v>0</v>
      </c>
      <c r="G78" s="245">
        <f t="shared" si="1"/>
        <v>39096</v>
      </c>
    </row>
    <row r="79" spans="1:7" ht="15" customHeight="1">
      <c r="A79" s="241" t="s">
        <v>91</v>
      </c>
      <c r="B79" s="242">
        <v>4307</v>
      </c>
      <c r="C79" s="243" t="s">
        <v>306</v>
      </c>
      <c r="D79" s="244">
        <v>654243</v>
      </c>
      <c r="E79" s="245">
        <v>757073</v>
      </c>
      <c r="F79" s="244">
        <v>0</v>
      </c>
      <c r="G79" s="245">
        <f t="shared" si="1"/>
        <v>1411316</v>
      </c>
    </row>
    <row r="80" spans="1:7" ht="15" customHeight="1">
      <c r="A80" s="241" t="s">
        <v>91</v>
      </c>
      <c r="B80" s="242">
        <v>4309</v>
      </c>
      <c r="C80" s="243" t="s">
        <v>306</v>
      </c>
      <c r="D80" s="244">
        <v>115453</v>
      </c>
      <c r="E80" s="245">
        <v>133604</v>
      </c>
      <c r="F80" s="244">
        <v>0</v>
      </c>
      <c r="G80" s="245">
        <f t="shared" si="1"/>
        <v>249057</v>
      </c>
    </row>
    <row r="81" spans="1:7" ht="28.9" customHeight="1">
      <c r="A81" s="241" t="s">
        <v>91</v>
      </c>
      <c r="B81" s="242">
        <v>4407</v>
      </c>
      <c r="C81" s="243" t="s">
        <v>317</v>
      </c>
      <c r="D81" s="244">
        <v>221324</v>
      </c>
      <c r="E81" s="245">
        <v>30182</v>
      </c>
      <c r="F81" s="244">
        <v>0</v>
      </c>
      <c r="G81" s="245">
        <f t="shared" si="1"/>
        <v>251506</v>
      </c>
    </row>
    <row r="82" spans="1:7" ht="28.9" customHeight="1">
      <c r="A82" s="241" t="s">
        <v>91</v>
      </c>
      <c r="B82" s="242">
        <v>4409</v>
      </c>
      <c r="C82" s="243" t="s">
        <v>317</v>
      </c>
      <c r="D82" s="244">
        <v>39057</v>
      </c>
      <c r="E82" s="245">
        <v>5326</v>
      </c>
      <c r="F82" s="244">
        <v>0</v>
      </c>
      <c r="G82" s="245">
        <f t="shared" si="1"/>
        <v>44383</v>
      </c>
    </row>
    <row r="83" spans="1:7" ht="15" customHeight="1">
      <c r="A83" s="241" t="s">
        <v>91</v>
      </c>
      <c r="B83" s="242">
        <v>4417</v>
      </c>
      <c r="C83" s="243" t="s">
        <v>309</v>
      </c>
      <c r="D83" s="244">
        <v>425</v>
      </c>
      <c r="E83" s="245">
        <v>0</v>
      </c>
      <c r="F83" s="244">
        <v>425</v>
      </c>
      <c r="G83" s="245">
        <f t="shared" si="1"/>
        <v>0</v>
      </c>
    </row>
    <row r="84" spans="1:7" ht="15" customHeight="1">
      <c r="A84" s="241" t="s">
        <v>91</v>
      </c>
      <c r="B84" s="242">
        <v>4419</v>
      </c>
      <c r="C84" s="243" t="s">
        <v>309</v>
      </c>
      <c r="D84" s="244">
        <v>75</v>
      </c>
      <c r="E84" s="245">
        <v>0</v>
      </c>
      <c r="F84" s="244">
        <v>75</v>
      </c>
      <c r="G84" s="245">
        <f t="shared" si="1"/>
        <v>0</v>
      </c>
    </row>
    <row r="85" spans="1:7" ht="28.9" customHeight="1">
      <c r="A85" s="241" t="s">
        <v>91</v>
      </c>
      <c r="B85" s="242">
        <v>4707</v>
      </c>
      <c r="C85" s="243" t="s">
        <v>310</v>
      </c>
      <c r="D85" s="244">
        <v>0</v>
      </c>
      <c r="E85" s="245">
        <v>280500</v>
      </c>
      <c r="F85" s="244">
        <v>0</v>
      </c>
      <c r="G85" s="245">
        <f t="shared" si="1"/>
        <v>280500</v>
      </c>
    </row>
    <row r="86" spans="1:7" ht="28.9" customHeight="1">
      <c r="A86" s="241" t="s">
        <v>91</v>
      </c>
      <c r="B86" s="242">
        <v>4709</v>
      </c>
      <c r="C86" s="243" t="s">
        <v>310</v>
      </c>
      <c r="D86" s="244">
        <v>0</v>
      </c>
      <c r="E86" s="245">
        <v>49500</v>
      </c>
      <c r="F86" s="244">
        <v>0</v>
      </c>
      <c r="G86" s="245">
        <f t="shared" si="1"/>
        <v>49500</v>
      </c>
    </row>
    <row r="87" spans="1:7" ht="15" customHeight="1">
      <c r="A87" s="241" t="s">
        <v>91</v>
      </c>
      <c r="B87" s="242">
        <v>6057</v>
      </c>
      <c r="C87" s="243" t="s">
        <v>312</v>
      </c>
      <c r="D87" s="244">
        <v>17935924</v>
      </c>
      <c r="E87" s="245">
        <v>192126</v>
      </c>
      <c r="F87" s="244">
        <v>0</v>
      </c>
      <c r="G87" s="245">
        <f t="shared" si="1"/>
        <v>18128050</v>
      </c>
    </row>
    <row r="88" spans="1:7" ht="15" customHeight="1">
      <c r="A88" s="241" t="s">
        <v>91</v>
      </c>
      <c r="B88" s="242">
        <v>6059</v>
      </c>
      <c r="C88" s="243" t="s">
        <v>312</v>
      </c>
      <c r="D88" s="244">
        <v>3133356</v>
      </c>
      <c r="E88" s="245">
        <v>76783</v>
      </c>
      <c r="F88" s="244">
        <v>0</v>
      </c>
      <c r="G88" s="245">
        <f t="shared" si="1"/>
        <v>3210139</v>
      </c>
    </row>
    <row r="89" spans="1:7" ht="15" customHeight="1">
      <c r="A89" s="241" t="s">
        <v>91</v>
      </c>
      <c r="B89" s="242">
        <v>6067</v>
      </c>
      <c r="C89" s="243" t="s">
        <v>318</v>
      </c>
      <c r="D89" s="244">
        <v>3881208</v>
      </c>
      <c r="E89" s="245">
        <v>5143895</v>
      </c>
      <c r="F89" s="244">
        <v>0</v>
      </c>
      <c r="G89" s="245">
        <f t="shared" si="1"/>
        <v>9025103</v>
      </c>
    </row>
    <row r="90" spans="1:7" ht="15" customHeight="1">
      <c r="A90" s="241" t="s">
        <v>91</v>
      </c>
      <c r="B90" s="242">
        <v>6069</v>
      </c>
      <c r="C90" s="243" t="s">
        <v>318</v>
      </c>
      <c r="D90" s="244">
        <v>684918</v>
      </c>
      <c r="E90" s="245">
        <v>907747</v>
      </c>
      <c r="F90" s="244">
        <v>0</v>
      </c>
      <c r="G90" s="245">
        <f t="shared" si="1"/>
        <v>1592665</v>
      </c>
    </row>
    <row r="91" spans="1:7" ht="72" customHeight="1">
      <c r="A91" s="241" t="s">
        <v>91</v>
      </c>
      <c r="B91" s="242">
        <v>6207</v>
      </c>
      <c r="C91" s="243" t="s">
        <v>319</v>
      </c>
      <c r="D91" s="244">
        <v>25343488</v>
      </c>
      <c r="E91" s="245">
        <v>2177374</v>
      </c>
      <c r="F91" s="244">
        <v>0</v>
      </c>
      <c r="G91" s="245">
        <f t="shared" si="1"/>
        <v>27520862</v>
      </c>
    </row>
    <row r="92" spans="1:7" ht="55.5" customHeight="1">
      <c r="A92" s="241" t="s">
        <v>91</v>
      </c>
      <c r="B92" s="242">
        <v>6220</v>
      </c>
      <c r="C92" s="243" t="s">
        <v>320</v>
      </c>
      <c r="D92" s="244">
        <v>251891</v>
      </c>
      <c r="E92" s="245">
        <v>102721</v>
      </c>
      <c r="F92" s="244">
        <v>0</v>
      </c>
      <c r="G92" s="245">
        <f t="shared" si="1"/>
        <v>354612</v>
      </c>
    </row>
    <row r="93" spans="1:7" ht="72" customHeight="1">
      <c r="A93" s="241" t="s">
        <v>91</v>
      </c>
      <c r="B93" s="242">
        <v>6257</v>
      </c>
      <c r="C93" s="243" t="s">
        <v>98</v>
      </c>
      <c r="D93" s="244">
        <v>10270409</v>
      </c>
      <c r="E93" s="245">
        <v>0</v>
      </c>
      <c r="F93" s="244">
        <v>814206</v>
      </c>
      <c r="G93" s="245">
        <f t="shared" si="1"/>
        <v>9456203</v>
      </c>
    </row>
    <row r="94" spans="1:7" s="235" customFormat="1" ht="15" customHeight="1">
      <c r="A94" s="230" t="s">
        <v>192</v>
      </c>
      <c r="B94" s="231" t="s">
        <v>91</v>
      </c>
      <c r="C94" s="232" t="s">
        <v>193</v>
      </c>
      <c r="D94" s="233">
        <v>300000</v>
      </c>
      <c r="E94" s="234">
        <f>E95</f>
        <v>1000000</v>
      </c>
      <c r="F94" s="234">
        <f>F95</f>
        <v>0</v>
      </c>
      <c r="G94" s="234">
        <f t="shared" si="1"/>
        <v>1300000</v>
      </c>
    </row>
    <row r="95" spans="1:7" s="235" customFormat="1" ht="15" customHeight="1">
      <c r="A95" s="236">
        <v>73014</v>
      </c>
      <c r="B95" s="237" t="s">
        <v>91</v>
      </c>
      <c r="C95" s="238" t="s">
        <v>195</v>
      </c>
      <c r="D95" s="239">
        <v>300000</v>
      </c>
      <c r="E95" s="240">
        <f>E96</f>
        <v>1000000</v>
      </c>
      <c r="F95" s="240">
        <f>F96</f>
        <v>0</v>
      </c>
      <c r="G95" s="240">
        <f t="shared" si="1"/>
        <v>1300000</v>
      </c>
    </row>
    <row r="96" spans="1:7" ht="28.9" customHeight="1">
      <c r="A96" s="241" t="s">
        <v>91</v>
      </c>
      <c r="B96" s="242">
        <v>2800</v>
      </c>
      <c r="C96" s="243" t="s">
        <v>321</v>
      </c>
      <c r="D96" s="244">
        <v>300000</v>
      </c>
      <c r="E96" s="245">
        <v>1000000</v>
      </c>
      <c r="F96" s="244">
        <v>0</v>
      </c>
      <c r="G96" s="245">
        <f t="shared" si="1"/>
        <v>1300000</v>
      </c>
    </row>
    <row r="97" spans="1:7" s="235" customFormat="1" ht="15" customHeight="1">
      <c r="A97" s="230" t="s">
        <v>53</v>
      </c>
      <c r="B97" s="231" t="s">
        <v>91</v>
      </c>
      <c r="C97" s="232" t="s">
        <v>54</v>
      </c>
      <c r="D97" s="233">
        <v>212412909</v>
      </c>
      <c r="E97" s="234">
        <f>E98+E101</f>
        <v>13550724</v>
      </c>
      <c r="F97" s="234">
        <f>F98+F101</f>
        <v>570685</v>
      </c>
      <c r="G97" s="234">
        <f t="shared" si="1"/>
        <v>225392948</v>
      </c>
    </row>
    <row r="98" spans="1:7" s="235" customFormat="1" ht="15" customHeight="1">
      <c r="A98" s="236">
        <v>75018</v>
      </c>
      <c r="B98" s="237" t="s">
        <v>91</v>
      </c>
      <c r="C98" s="238" t="s">
        <v>199</v>
      </c>
      <c r="D98" s="239">
        <v>167112065</v>
      </c>
      <c r="E98" s="240">
        <f>SUM(E99:E100)</f>
        <v>445000</v>
      </c>
      <c r="F98" s="240">
        <f>SUM(F99:F100)</f>
        <v>445000</v>
      </c>
      <c r="G98" s="240">
        <f t="shared" si="1"/>
        <v>167112065</v>
      </c>
    </row>
    <row r="99" spans="1:7" ht="15" customHeight="1">
      <c r="A99" s="241" t="s">
        <v>91</v>
      </c>
      <c r="B99" s="242">
        <v>4010</v>
      </c>
      <c r="C99" s="243" t="s">
        <v>299</v>
      </c>
      <c r="D99" s="244">
        <v>50216754</v>
      </c>
      <c r="E99" s="245">
        <v>0</v>
      </c>
      <c r="F99" s="244">
        <v>445000</v>
      </c>
      <c r="G99" s="245">
        <f t="shared" si="1"/>
        <v>49771754</v>
      </c>
    </row>
    <row r="100" spans="1:7" ht="15" customHeight="1">
      <c r="A100" s="241" t="s">
        <v>91</v>
      </c>
      <c r="B100" s="242">
        <v>4040</v>
      </c>
      <c r="C100" s="243" t="s">
        <v>300</v>
      </c>
      <c r="D100" s="244">
        <v>3887148</v>
      </c>
      <c r="E100" s="245">
        <v>445000</v>
      </c>
      <c r="F100" s="244">
        <v>0</v>
      </c>
      <c r="G100" s="245">
        <f t="shared" si="1"/>
        <v>4332148</v>
      </c>
    </row>
    <row r="101" spans="1:7" s="235" customFormat="1" ht="15" customHeight="1">
      <c r="A101" s="236">
        <v>75075</v>
      </c>
      <c r="B101" s="237" t="s">
        <v>91</v>
      </c>
      <c r="C101" s="238" t="s">
        <v>203</v>
      </c>
      <c r="D101" s="239">
        <v>35760326</v>
      </c>
      <c r="E101" s="240">
        <f>SUM(E102:E113)</f>
        <v>13105724</v>
      </c>
      <c r="F101" s="240">
        <f>SUM(F102:F113)</f>
        <v>125685</v>
      </c>
      <c r="G101" s="240">
        <f t="shared" si="1"/>
        <v>48740365</v>
      </c>
    </row>
    <row r="102" spans="1:7" ht="72" customHeight="1">
      <c r="A102" s="247" t="s">
        <v>91</v>
      </c>
      <c r="B102" s="248">
        <v>2007</v>
      </c>
      <c r="C102" s="249" t="s">
        <v>322</v>
      </c>
      <c r="D102" s="250">
        <v>2000000</v>
      </c>
      <c r="E102" s="251">
        <v>537509</v>
      </c>
      <c r="F102" s="250">
        <v>0</v>
      </c>
      <c r="G102" s="251">
        <f t="shared" si="1"/>
        <v>2537509</v>
      </c>
    </row>
    <row r="103" spans="1:7" ht="15" customHeight="1">
      <c r="A103" s="285" t="s">
        <v>91</v>
      </c>
      <c r="B103" s="286">
        <v>4017</v>
      </c>
      <c r="C103" s="287" t="s">
        <v>299</v>
      </c>
      <c r="D103" s="288">
        <v>914823</v>
      </c>
      <c r="E103" s="289">
        <v>0</v>
      </c>
      <c r="F103" s="288">
        <v>105090</v>
      </c>
      <c r="G103" s="289">
        <f t="shared" si="1"/>
        <v>809733</v>
      </c>
    </row>
    <row r="104" spans="1:7" ht="15" customHeight="1">
      <c r="A104" s="241" t="s">
        <v>91</v>
      </c>
      <c r="B104" s="242">
        <v>4019</v>
      </c>
      <c r="C104" s="243" t="s">
        <v>299</v>
      </c>
      <c r="D104" s="244">
        <v>148429</v>
      </c>
      <c r="E104" s="245">
        <v>15773</v>
      </c>
      <c r="F104" s="244">
        <v>0</v>
      </c>
      <c r="G104" s="245">
        <f t="shared" si="1"/>
        <v>164202</v>
      </c>
    </row>
    <row r="105" spans="1:7" ht="15" customHeight="1">
      <c r="A105" s="241" t="s">
        <v>91</v>
      </c>
      <c r="B105" s="242">
        <v>4117</v>
      </c>
      <c r="C105" s="243" t="s">
        <v>301</v>
      </c>
      <c r="D105" s="244">
        <v>167468</v>
      </c>
      <c r="E105" s="245">
        <v>0</v>
      </c>
      <c r="F105" s="244">
        <v>18029</v>
      </c>
      <c r="G105" s="245">
        <f t="shared" si="1"/>
        <v>149439</v>
      </c>
    </row>
    <row r="106" spans="1:7" ht="15" customHeight="1">
      <c r="A106" s="241" t="s">
        <v>91</v>
      </c>
      <c r="B106" s="242">
        <v>4119</v>
      </c>
      <c r="C106" s="243" t="s">
        <v>301</v>
      </c>
      <c r="D106" s="244">
        <v>29464</v>
      </c>
      <c r="E106" s="245">
        <v>3556</v>
      </c>
      <c r="F106" s="244">
        <v>0</v>
      </c>
      <c r="G106" s="245">
        <f t="shared" si="1"/>
        <v>33020</v>
      </c>
    </row>
    <row r="107" spans="1:7" ht="15" customHeight="1">
      <c r="A107" s="241" t="s">
        <v>91</v>
      </c>
      <c r="B107" s="242">
        <v>4127</v>
      </c>
      <c r="C107" s="243" t="s">
        <v>302</v>
      </c>
      <c r="D107" s="244">
        <v>27348</v>
      </c>
      <c r="E107" s="245">
        <v>0</v>
      </c>
      <c r="F107" s="244">
        <v>2566</v>
      </c>
      <c r="G107" s="245">
        <f t="shared" si="1"/>
        <v>24782</v>
      </c>
    </row>
    <row r="108" spans="1:7" ht="15" customHeight="1">
      <c r="A108" s="241" t="s">
        <v>91</v>
      </c>
      <c r="B108" s="242">
        <v>4129</v>
      </c>
      <c r="C108" s="243" t="s">
        <v>302</v>
      </c>
      <c r="D108" s="244">
        <v>4221</v>
      </c>
      <c r="E108" s="245">
        <v>600</v>
      </c>
      <c r="F108" s="244">
        <v>0</v>
      </c>
      <c r="G108" s="245">
        <f t="shared" si="1"/>
        <v>4821</v>
      </c>
    </row>
    <row r="109" spans="1:7" ht="15" customHeight="1">
      <c r="A109" s="241" t="s">
        <v>91</v>
      </c>
      <c r="B109" s="242">
        <v>4300</v>
      </c>
      <c r="C109" s="243" t="s">
        <v>306</v>
      </c>
      <c r="D109" s="244">
        <v>6140000</v>
      </c>
      <c r="E109" s="245">
        <v>1345000</v>
      </c>
      <c r="F109" s="244">
        <v>0</v>
      </c>
      <c r="G109" s="245">
        <f t="shared" si="1"/>
        <v>7485000</v>
      </c>
    </row>
    <row r="110" spans="1:7" ht="15" customHeight="1">
      <c r="A110" s="241" t="s">
        <v>91</v>
      </c>
      <c r="B110" s="242">
        <v>4307</v>
      </c>
      <c r="C110" s="243" t="s">
        <v>306</v>
      </c>
      <c r="D110" s="244">
        <v>20927955</v>
      </c>
      <c r="E110" s="245">
        <v>9430573</v>
      </c>
      <c r="F110" s="244">
        <v>0</v>
      </c>
      <c r="G110" s="245">
        <f t="shared" si="1"/>
        <v>30358528</v>
      </c>
    </row>
    <row r="111" spans="1:7" ht="15" customHeight="1">
      <c r="A111" s="241" t="s">
        <v>91</v>
      </c>
      <c r="B111" s="242">
        <v>4309</v>
      </c>
      <c r="C111" s="243" t="s">
        <v>306</v>
      </c>
      <c r="D111" s="244">
        <v>4012793</v>
      </c>
      <c r="E111" s="245">
        <v>1692713</v>
      </c>
      <c r="F111" s="244">
        <v>0</v>
      </c>
      <c r="G111" s="245">
        <f t="shared" si="1"/>
        <v>5705506</v>
      </c>
    </row>
    <row r="112" spans="1:7" ht="15" customHeight="1">
      <c r="A112" s="241" t="s">
        <v>91</v>
      </c>
      <c r="B112" s="242">
        <v>4427</v>
      </c>
      <c r="C112" s="243" t="s">
        <v>323</v>
      </c>
      <c r="D112" s="244">
        <v>72762</v>
      </c>
      <c r="E112" s="245">
        <v>50808</v>
      </c>
      <c r="F112" s="244">
        <v>0</v>
      </c>
      <c r="G112" s="245">
        <f t="shared" si="1"/>
        <v>123570</v>
      </c>
    </row>
    <row r="113" spans="1:7" ht="15" customHeight="1">
      <c r="A113" s="241" t="s">
        <v>91</v>
      </c>
      <c r="B113" s="242">
        <v>4429</v>
      </c>
      <c r="C113" s="243" t="s">
        <v>323</v>
      </c>
      <c r="D113" s="244">
        <v>12841</v>
      </c>
      <c r="E113" s="245">
        <v>29192</v>
      </c>
      <c r="F113" s="244">
        <v>0</v>
      </c>
      <c r="G113" s="245">
        <f t="shared" si="1"/>
        <v>42033</v>
      </c>
    </row>
    <row r="114" spans="1:7" s="235" customFormat="1" ht="15" customHeight="1">
      <c r="A114" s="230" t="s">
        <v>59</v>
      </c>
      <c r="B114" s="231" t="s">
        <v>91</v>
      </c>
      <c r="C114" s="232" t="s">
        <v>60</v>
      </c>
      <c r="D114" s="233">
        <v>97406778</v>
      </c>
      <c r="E114" s="234">
        <f>E115+E118+E122</f>
        <v>2257704</v>
      </c>
      <c r="F114" s="234">
        <f>F115+F118+F122</f>
        <v>0</v>
      </c>
      <c r="G114" s="234">
        <f t="shared" si="1"/>
        <v>99664482</v>
      </c>
    </row>
    <row r="115" spans="1:7" s="235" customFormat="1" ht="15" customHeight="1">
      <c r="A115" s="236">
        <v>80116</v>
      </c>
      <c r="B115" s="237" t="s">
        <v>91</v>
      </c>
      <c r="C115" s="238" t="s">
        <v>227</v>
      </c>
      <c r="D115" s="239">
        <v>9020294</v>
      </c>
      <c r="E115" s="240">
        <f>SUM(E116:E117)</f>
        <v>174640</v>
      </c>
      <c r="F115" s="240">
        <f>SUM(F116:F117)</f>
        <v>0</v>
      </c>
      <c r="G115" s="240">
        <f t="shared" si="1"/>
        <v>9194934</v>
      </c>
    </row>
    <row r="116" spans="1:7" ht="15" customHeight="1">
      <c r="A116" s="241" t="s">
        <v>91</v>
      </c>
      <c r="B116" s="242">
        <v>4270</v>
      </c>
      <c r="C116" s="243" t="s">
        <v>324</v>
      </c>
      <c r="D116" s="244">
        <v>556950</v>
      </c>
      <c r="E116" s="245">
        <v>15364</v>
      </c>
      <c r="F116" s="244">
        <v>0</v>
      </c>
      <c r="G116" s="245">
        <f t="shared" si="1"/>
        <v>572314</v>
      </c>
    </row>
    <row r="117" spans="1:7" ht="43.15" customHeight="1">
      <c r="A117" s="241" t="s">
        <v>91</v>
      </c>
      <c r="B117" s="242">
        <v>4340</v>
      </c>
      <c r="C117" s="243" t="s">
        <v>325</v>
      </c>
      <c r="D117" s="244">
        <v>457787</v>
      </c>
      <c r="E117" s="245">
        <v>159276</v>
      </c>
      <c r="F117" s="244">
        <v>0</v>
      </c>
      <c r="G117" s="245">
        <f t="shared" si="1"/>
        <v>617063</v>
      </c>
    </row>
    <row r="118" spans="1:7" s="235" customFormat="1" ht="28.9" customHeight="1">
      <c r="A118" s="236">
        <v>80140</v>
      </c>
      <c r="B118" s="237" t="s">
        <v>91</v>
      </c>
      <c r="C118" s="238" t="s">
        <v>233</v>
      </c>
      <c r="D118" s="239">
        <v>5020263</v>
      </c>
      <c r="E118" s="240">
        <f>SUM(E119:E121)</f>
        <v>1680706</v>
      </c>
      <c r="F118" s="240">
        <f>SUM(F119:F121)</f>
        <v>0</v>
      </c>
      <c r="G118" s="240">
        <f t="shared" si="1"/>
        <v>6700969</v>
      </c>
    </row>
    <row r="119" spans="1:7" ht="15" customHeight="1">
      <c r="A119" s="241" t="s">
        <v>91</v>
      </c>
      <c r="B119" s="242">
        <v>6050</v>
      </c>
      <c r="C119" s="243" t="s">
        <v>312</v>
      </c>
      <c r="D119" s="244">
        <v>107061</v>
      </c>
      <c r="E119" s="245">
        <v>1022882</v>
      </c>
      <c r="F119" s="244">
        <v>0</v>
      </c>
      <c r="G119" s="245">
        <f t="shared" si="1"/>
        <v>1129943</v>
      </c>
    </row>
    <row r="120" spans="1:7" ht="15" customHeight="1">
      <c r="A120" s="241" t="s">
        <v>91</v>
      </c>
      <c r="B120" s="242">
        <v>6057</v>
      </c>
      <c r="C120" s="243" t="s">
        <v>312</v>
      </c>
      <c r="D120" s="244">
        <v>1725974</v>
      </c>
      <c r="E120" s="245">
        <v>559151</v>
      </c>
      <c r="F120" s="244">
        <v>0</v>
      </c>
      <c r="G120" s="245">
        <f t="shared" si="1"/>
        <v>2285125</v>
      </c>
    </row>
    <row r="121" spans="1:7" ht="15" customHeight="1">
      <c r="A121" s="241" t="s">
        <v>91</v>
      </c>
      <c r="B121" s="242">
        <v>6059</v>
      </c>
      <c r="C121" s="243" t="s">
        <v>312</v>
      </c>
      <c r="D121" s="244">
        <v>304584</v>
      </c>
      <c r="E121" s="245">
        <v>98673</v>
      </c>
      <c r="F121" s="244">
        <v>0</v>
      </c>
      <c r="G121" s="245">
        <f t="shared" si="1"/>
        <v>403257</v>
      </c>
    </row>
    <row r="122" spans="1:7" s="235" customFormat="1" ht="15" customHeight="1">
      <c r="A122" s="236">
        <v>80195</v>
      </c>
      <c r="B122" s="237" t="s">
        <v>91</v>
      </c>
      <c r="C122" s="238" t="s">
        <v>95</v>
      </c>
      <c r="D122" s="239">
        <v>4660689</v>
      </c>
      <c r="E122" s="240">
        <f>SUM(E123:E124)</f>
        <v>402358</v>
      </c>
      <c r="F122" s="240">
        <f>SUM(F123:F124)</f>
        <v>0</v>
      </c>
      <c r="G122" s="240">
        <f t="shared" si="1"/>
        <v>5063047</v>
      </c>
    </row>
    <row r="123" spans="1:7" ht="43.15" customHeight="1">
      <c r="A123" s="241" t="s">
        <v>91</v>
      </c>
      <c r="B123" s="242">
        <v>2710</v>
      </c>
      <c r="C123" s="243" t="s">
        <v>326</v>
      </c>
      <c r="D123" s="244">
        <v>0</v>
      </c>
      <c r="E123" s="245">
        <v>340930</v>
      </c>
      <c r="F123" s="244">
        <v>0</v>
      </c>
      <c r="G123" s="245">
        <f t="shared" si="1"/>
        <v>340930</v>
      </c>
    </row>
    <row r="124" spans="1:7" ht="15" customHeight="1">
      <c r="A124" s="241" t="s">
        <v>91</v>
      </c>
      <c r="B124" s="242">
        <v>4440</v>
      </c>
      <c r="C124" s="243" t="s">
        <v>327</v>
      </c>
      <c r="D124" s="244">
        <v>725823</v>
      </c>
      <c r="E124" s="245">
        <v>61428</v>
      </c>
      <c r="F124" s="244">
        <v>0</v>
      </c>
      <c r="G124" s="245">
        <f t="shared" si="1"/>
        <v>787251</v>
      </c>
    </row>
    <row r="125" spans="1:7" s="235" customFormat="1" ht="15" customHeight="1">
      <c r="A125" s="230" t="s">
        <v>61</v>
      </c>
      <c r="B125" s="231" t="s">
        <v>91</v>
      </c>
      <c r="C125" s="232" t="s">
        <v>62</v>
      </c>
      <c r="D125" s="233">
        <v>98289871</v>
      </c>
      <c r="E125" s="234">
        <f>E126+E128</f>
        <v>17952009</v>
      </c>
      <c r="F125" s="234">
        <f>F126+F128</f>
        <v>727073</v>
      </c>
      <c r="G125" s="234">
        <f t="shared" si="1"/>
        <v>115514807</v>
      </c>
    </row>
    <row r="126" spans="1:7" s="235" customFormat="1" ht="15" customHeight="1">
      <c r="A126" s="236">
        <v>85111</v>
      </c>
      <c r="B126" s="237" t="s">
        <v>91</v>
      </c>
      <c r="C126" s="238" t="s">
        <v>241</v>
      </c>
      <c r="D126" s="239">
        <v>15866582</v>
      </c>
      <c r="E126" s="240">
        <f>E127</f>
        <v>0</v>
      </c>
      <c r="F126" s="240">
        <f>F127</f>
        <v>727073</v>
      </c>
      <c r="G126" s="240">
        <f t="shared" si="1"/>
        <v>15139509</v>
      </c>
    </row>
    <row r="127" spans="1:7" ht="72" customHeight="1">
      <c r="A127" s="241" t="s">
        <v>91</v>
      </c>
      <c r="B127" s="242">
        <v>6209</v>
      </c>
      <c r="C127" s="243" t="s">
        <v>319</v>
      </c>
      <c r="D127" s="244">
        <v>3246717</v>
      </c>
      <c r="E127" s="245">
        <v>0</v>
      </c>
      <c r="F127" s="244">
        <v>727073</v>
      </c>
      <c r="G127" s="245">
        <f t="shared" si="1"/>
        <v>2519644</v>
      </c>
    </row>
    <row r="128" spans="1:7" s="235" customFormat="1" ht="15" customHeight="1">
      <c r="A128" s="236">
        <v>85195</v>
      </c>
      <c r="B128" s="237" t="s">
        <v>91</v>
      </c>
      <c r="C128" s="238" t="s">
        <v>95</v>
      </c>
      <c r="D128" s="239">
        <v>56273821</v>
      </c>
      <c r="E128" s="240">
        <f>SUM(E129:E148)</f>
        <v>17952009</v>
      </c>
      <c r="F128" s="240">
        <f>SUM(F129:F148)</f>
        <v>0</v>
      </c>
      <c r="G128" s="240">
        <f t="shared" si="1"/>
        <v>74225830</v>
      </c>
    </row>
    <row r="129" spans="1:7" ht="72" customHeight="1">
      <c r="A129" s="241" t="s">
        <v>91</v>
      </c>
      <c r="B129" s="242">
        <v>2007</v>
      </c>
      <c r="C129" s="243" t="s">
        <v>322</v>
      </c>
      <c r="D129" s="244">
        <v>161123</v>
      </c>
      <c r="E129" s="245">
        <v>1792717</v>
      </c>
      <c r="F129" s="244">
        <v>0</v>
      </c>
      <c r="G129" s="245">
        <f t="shared" si="1"/>
        <v>1953840</v>
      </c>
    </row>
    <row r="130" spans="1:7" ht="72" customHeight="1">
      <c r="A130" s="241" t="s">
        <v>91</v>
      </c>
      <c r="B130" s="242">
        <v>2009</v>
      </c>
      <c r="C130" s="243" t="s">
        <v>322</v>
      </c>
      <c r="D130" s="244">
        <v>127903</v>
      </c>
      <c r="E130" s="245">
        <v>199193</v>
      </c>
      <c r="F130" s="244">
        <v>0</v>
      </c>
      <c r="G130" s="245">
        <f t="shared" si="1"/>
        <v>327096</v>
      </c>
    </row>
    <row r="131" spans="1:7" ht="15" customHeight="1">
      <c r="A131" s="241" t="s">
        <v>91</v>
      </c>
      <c r="B131" s="242">
        <v>4017</v>
      </c>
      <c r="C131" s="243" t="s">
        <v>299</v>
      </c>
      <c r="D131" s="244">
        <v>317841</v>
      </c>
      <c r="E131" s="245">
        <v>369633</v>
      </c>
      <c r="F131" s="244">
        <v>0</v>
      </c>
      <c r="G131" s="245">
        <f t="shared" si="1"/>
        <v>687474</v>
      </c>
    </row>
    <row r="132" spans="1:7" ht="15" customHeight="1">
      <c r="A132" s="241" t="s">
        <v>91</v>
      </c>
      <c r="B132" s="242">
        <v>4019</v>
      </c>
      <c r="C132" s="243" t="s">
        <v>299</v>
      </c>
      <c r="D132" s="244">
        <v>41423</v>
      </c>
      <c r="E132" s="245">
        <v>57546</v>
      </c>
      <c r="F132" s="244">
        <v>0</v>
      </c>
      <c r="G132" s="245">
        <f t="shared" si="1"/>
        <v>98969</v>
      </c>
    </row>
    <row r="133" spans="1:7" ht="15" customHeight="1">
      <c r="A133" s="241" t="s">
        <v>91</v>
      </c>
      <c r="B133" s="242">
        <v>4117</v>
      </c>
      <c r="C133" s="243" t="s">
        <v>301</v>
      </c>
      <c r="D133" s="244">
        <v>85117</v>
      </c>
      <c r="E133" s="245">
        <v>66216</v>
      </c>
      <c r="F133" s="244">
        <v>0</v>
      </c>
      <c r="G133" s="245">
        <f t="shared" si="1"/>
        <v>151333</v>
      </c>
    </row>
    <row r="134" spans="1:7" ht="15" customHeight="1">
      <c r="A134" s="241" t="s">
        <v>91</v>
      </c>
      <c r="B134" s="242">
        <v>4119</v>
      </c>
      <c r="C134" s="243" t="s">
        <v>301</v>
      </c>
      <c r="D134" s="244">
        <v>12100</v>
      </c>
      <c r="E134" s="245">
        <v>9949</v>
      </c>
      <c r="F134" s="244">
        <v>0</v>
      </c>
      <c r="G134" s="245">
        <f t="shared" si="1"/>
        <v>22049</v>
      </c>
    </row>
    <row r="135" spans="1:7" ht="15" customHeight="1">
      <c r="A135" s="241" t="s">
        <v>91</v>
      </c>
      <c r="B135" s="242">
        <v>4127</v>
      </c>
      <c r="C135" s="243" t="s">
        <v>302</v>
      </c>
      <c r="D135" s="244">
        <v>12057</v>
      </c>
      <c r="E135" s="245">
        <v>18844</v>
      </c>
      <c r="F135" s="244">
        <v>0</v>
      </c>
      <c r="G135" s="245">
        <f t="shared" si="1"/>
        <v>30901</v>
      </c>
    </row>
    <row r="136" spans="1:7" ht="15" customHeight="1">
      <c r="A136" s="241" t="s">
        <v>91</v>
      </c>
      <c r="B136" s="242">
        <v>4129</v>
      </c>
      <c r="C136" s="243" t="s">
        <v>302</v>
      </c>
      <c r="D136" s="244">
        <v>1715</v>
      </c>
      <c r="E136" s="245">
        <v>2487</v>
      </c>
      <c r="F136" s="244">
        <v>0</v>
      </c>
      <c r="G136" s="245">
        <f t="shared" si="1"/>
        <v>4202</v>
      </c>
    </row>
    <row r="137" spans="1:7" ht="15" customHeight="1">
      <c r="A137" s="241" t="s">
        <v>91</v>
      </c>
      <c r="B137" s="242">
        <v>4177</v>
      </c>
      <c r="C137" s="243" t="s">
        <v>303</v>
      </c>
      <c r="D137" s="244">
        <v>49500</v>
      </c>
      <c r="E137" s="245">
        <v>63001</v>
      </c>
      <c r="F137" s="244">
        <v>0</v>
      </c>
      <c r="G137" s="245">
        <f t="shared" si="1"/>
        <v>112501</v>
      </c>
    </row>
    <row r="138" spans="1:7" ht="15" customHeight="1">
      <c r="A138" s="241" t="s">
        <v>91</v>
      </c>
      <c r="B138" s="242">
        <v>4179</v>
      </c>
      <c r="C138" s="243" t="s">
        <v>303</v>
      </c>
      <c r="D138" s="244">
        <v>5500</v>
      </c>
      <c r="E138" s="245">
        <v>7001</v>
      </c>
      <c r="F138" s="244">
        <v>0</v>
      </c>
      <c r="G138" s="245">
        <f t="shared" si="1"/>
        <v>12501</v>
      </c>
    </row>
    <row r="139" spans="1:7" ht="15" customHeight="1">
      <c r="A139" s="241" t="s">
        <v>91</v>
      </c>
      <c r="B139" s="242">
        <v>4217</v>
      </c>
      <c r="C139" s="243" t="s">
        <v>304</v>
      </c>
      <c r="D139" s="244">
        <v>20477</v>
      </c>
      <c r="E139" s="245">
        <v>45000</v>
      </c>
      <c r="F139" s="244">
        <v>0</v>
      </c>
      <c r="G139" s="245">
        <f t="shared" si="1"/>
        <v>65477</v>
      </c>
    </row>
    <row r="140" spans="1:7" ht="15" customHeight="1">
      <c r="A140" s="241" t="s">
        <v>91</v>
      </c>
      <c r="B140" s="242">
        <v>4219</v>
      </c>
      <c r="C140" s="243" t="s">
        <v>304</v>
      </c>
      <c r="D140" s="244">
        <v>2275</v>
      </c>
      <c r="E140" s="245">
        <v>5000</v>
      </c>
      <c r="F140" s="244">
        <v>0</v>
      </c>
      <c r="G140" s="245">
        <f t="shared" ref="G140:G203" si="2">D140+E140-F140</f>
        <v>7275</v>
      </c>
    </row>
    <row r="141" spans="1:7" ht="15" customHeight="1">
      <c r="A141" s="241" t="s">
        <v>91</v>
      </c>
      <c r="B141" s="242">
        <v>4267</v>
      </c>
      <c r="C141" s="243" t="s">
        <v>316</v>
      </c>
      <c r="D141" s="244">
        <v>4500</v>
      </c>
      <c r="E141" s="245">
        <v>4500</v>
      </c>
      <c r="F141" s="244">
        <v>0</v>
      </c>
      <c r="G141" s="245">
        <f t="shared" si="2"/>
        <v>9000</v>
      </c>
    </row>
    <row r="142" spans="1:7" ht="15" customHeight="1">
      <c r="A142" s="241" t="s">
        <v>91</v>
      </c>
      <c r="B142" s="242">
        <v>4269</v>
      </c>
      <c r="C142" s="243" t="s">
        <v>316</v>
      </c>
      <c r="D142" s="244">
        <v>500</v>
      </c>
      <c r="E142" s="245">
        <v>500</v>
      </c>
      <c r="F142" s="244">
        <v>0</v>
      </c>
      <c r="G142" s="245">
        <f t="shared" si="2"/>
        <v>1000</v>
      </c>
    </row>
    <row r="143" spans="1:7" ht="15" customHeight="1">
      <c r="A143" s="241" t="s">
        <v>91</v>
      </c>
      <c r="B143" s="242">
        <v>4307</v>
      </c>
      <c r="C143" s="243" t="s">
        <v>306</v>
      </c>
      <c r="D143" s="244">
        <v>634603</v>
      </c>
      <c r="E143" s="245">
        <v>4042134</v>
      </c>
      <c r="F143" s="244">
        <v>0</v>
      </c>
      <c r="G143" s="245">
        <f t="shared" si="2"/>
        <v>4676737</v>
      </c>
    </row>
    <row r="144" spans="1:7" ht="15" customHeight="1">
      <c r="A144" s="241" t="s">
        <v>91</v>
      </c>
      <c r="B144" s="242">
        <v>4309</v>
      </c>
      <c r="C144" s="243" t="s">
        <v>306</v>
      </c>
      <c r="D144" s="244">
        <v>110306</v>
      </c>
      <c r="E144" s="245">
        <v>711464</v>
      </c>
      <c r="F144" s="244">
        <v>0</v>
      </c>
      <c r="G144" s="245">
        <f t="shared" si="2"/>
        <v>821770</v>
      </c>
    </row>
    <row r="145" spans="1:7" ht="15" customHeight="1">
      <c r="A145" s="241" t="s">
        <v>91</v>
      </c>
      <c r="B145" s="242">
        <v>4717</v>
      </c>
      <c r="C145" s="243" t="s">
        <v>311</v>
      </c>
      <c r="D145" s="244">
        <v>5947</v>
      </c>
      <c r="E145" s="245">
        <v>1952</v>
      </c>
      <c r="F145" s="244">
        <v>0</v>
      </c>
      <c r="G145" s="245">
        <f t="shared" si="2"/>
        <v>7899</v>
      </c>
    </row>
    <row r="146" spans="1:7" ht="15" customHeight="1">
      <c r="A146" s="241" t="s">
        <v>91</v>
      </c>
      <c r="B146" s="242">
        <v>4719</v>
      </c>
      <c r="C146" s="243" t="s">
        <v>311</v>
      </c>
      <c r="D146" s="244">
        <v>840</v>
      </c>
      <c r="E146" s="245">
        <v>333</v>
      </c>
      <c r="F146" s="244">
        <v>0</v>
      </c>
      <c r="G146" s="245">
        <f t="shared" si="2"/>
        <v>1173</v>
      </c>
    </row>
    <row r="147" spans="1:7" ht="72" customHeight="1">
      <c r="A147" s="247" t="s">
        <v>91</v>
      </c>
      <c r="B147" s="248">
        <v>6207</v>
      </c>
      <c r="C147" s="249" t="s">
        <v>319</v>
      </c>
      <c r="D147" s="250">
        <v>9057299</v>
      </c>
      <c r="E147" s="251">
        <v>9499085</v>
      </c>
      <c r="F147" s="250">
        <v>0</v>
      </c>
      <c r="G147" s="251">
        <f t="shared" si="2"/>
        <v>18556384</v>
      </c>
    </row>
    <row r="148" spans="1:7" ht="72" customHeight="1">
      <c r="A148" s="280" t="s">
        <v>91</v>
      </c>
      <c r="B148" s="281">
        <v>6209</v>
      </c>
      <c r="C148" s="282" t="s">
        <v>319</v>
      </c>
      <c r="D148" s="283">
        <v>1006366</v>
      </c>
      <c r="E148" s="284">
        <v>1055454</v>
      </c>
      <c r="F148" s="283">
        <v>0</v>
      </c>
      <c r="G148" s="284">
        <f t="shared" si="2"/>
        <v>2061820</v>
      </c>
    </row>
    <row r="149" spans="1:7" s="235" customFormat="1" ht="15" customHeight="1">
      <c r="A149" s="230" t="s">
        <v>25</v>
      </c>
      <c r="B149" s="231" t="s">
        <v>91</v>
      </c>
      <c r="C149" s="232" t="s">
        <v>63</v>
      </c>
      <c r="D149" s="233">
        <v>31055308</v>
      </c>
      <c r="E149" s="234">
        <f>E150</f>
        <v>7890739</v>
      </c>
      <c r="F149" s="234">
        <f>F150</f>
        <v>964040</v>
      </c>
      <c r="G149" s="234">
        <f t="shared" si="2"/>
        <v>37982007</v>
      </c>
    </row>
    <row r="150" spans="1:7" s="235" customFormat="1" ht="15" customHeight="1">
      <c r="A150" s="236">
        <v>85295</v>
      </c>
      <c r="B150" s="237" t="s">
        <v>91</v>
      </c>
      <c r="C150" s="238" t="s">
        <v>95</v>
      </c>
      <c r="D150" s="239">
        <v>22273332</v>
      </c>
      <c r="E150" s="240">
        <f>SUM(E151:E181)</f>
        <v>7890739</v>
      </c>
      <c r="F150" s="240">
        <f>SUM(F151:F181)</f>
        <v>964040</v>
      </c>
      <c r="G150" s="240">
        <f t="shared" si="2"/>
        <v>29200031</v>
      </c>
    </row>
    <row r="151" spans="1:7" ht="72" customHeight="1">
      <c r="A151" s="241" t="s">
        <v>91</v>
      </c>
      <c r="B151" s="242">
        <v>2007</v>
      </c>
      <c r="C151" s="243" t="s">
        <v>322</v>
      </c>
      <c r="D151" s="244">
        <v>3470156</v>
      </c>
      <c r="E151" s="245">
        <v>386101</v>
      </c>
      <c r="F151" s="244">
        <v>0</v>
      </c>
      <c r="G151" s="245">
        <f t="shared" si="2"/>
        <v>3856257</v>
      </c>
    </row>
    <row r="152" spans="1:7" ht="72" customHeight="1">
      <c r="A152" s="241" t="s">
        <v>91</v>
      </c>
      <c r="B152" s="242">
        <v>2057</v>
      </c>
      <c r="C152" s="243" t="s">
        <v>119</v>
      </c>
      <c r="D152" s="244">
        <v>2831749</v>
      </c>
      <c r="E152" s="245">
        <v>1136334</v>
      </c>
      <c r="F152" s="244">
        <v>0</v>
      </c>
      <c r="G152" s="245">
        <f t="shared" si="2"/>
        <v>3968083</v>
      </c>
    </row>
    <row r="153" spans="1:7" ht="72" customHeight="1">
      <c r="A153" s="241" t="s">
        <v>91</v>
      </c>
      <c r="B153" s="242">
        <v>2059</v>
      </c>
      <c r="C153" s="243" t="s">
        <v>119</v>
      </c>
      <c r="D153" s="244">
        <v>2263569</v>
      </c>
      <c r="E153" s="245">
        <v>0</v>
      </c>
      <c r="F153" s="244">
        <v>964040</v>
      </c>
      <c r="G153" s="245">
        <f t="shared" si="2"/>
        <v>1299529</v>
      </c>
    </row>
    <row r="154" spans="1:7" ht="15" customHeight="1">
      <c r="A154" s="241" t="s">
        <v>91</v>
      </c>
      <c r="B154" s="242">
        <v>4017</v>
      </c>
      <c r="C154" s="243" t="s">
        <v>299</v>
      </c>
      <c r="D154" s="244">
        <v>1078511</v>
      </c>
      <c r="E154" s="245">
        <v>148329</v>
      </c>
      <c r="F154" s="244">
        <v>0</v>
      </c>
      <c r="G154" s="245">
        <f t="shared" si="2"/>
        <v>1226840</v>
      </c>
    </row>
    <row r="155" spans="1:7" ht="15" customHeight="1">
      <c r="A155" s="241" t="s">
        <v>91</v>
      </c>
      <c r="B155" s="242">
        <v>4019</v>
      </c>
      <c r="C155" s="243" t="s">
        <v>299</v>
      </c>
      <c r="D155" s="244">
        <v>82520</v>
      </c>
      <c r="E155" s="245">
        <v>21615</v>
      </c>
      <c r="F155" s="244">
        <v>0</v>
      </c>
      <c r="G155" s="245">
        <f t="shared" si="2"/>
        <v>104135</v>
      </c>
    </row>
    <row r="156" spans="1:7" ht="15" customHeight="1">
      <c r="A156" s="241" t="s">
        <v>91</v>
      </c>
      <c r="B156" s="242">
        <v>4117</v>
      </c>
      <c r="C156" s="243" t="s">
        <v>301</v>
      </c>
      <c r="D156" s="244">
        <v>208229</v>
      </c>
      <c r="E156" s="245">
        <v>25497</v>
      </c>
      <c r="F156" s="244">
        <v>0</v>
      </c>
      <c r="G156" s="245">
        <f t="shared" si="2"/>
        <v>233726</v>
      </c>
    </row>
    <row r="157" spans="1:7" ht="15" customHeight="1">
      <c r="A157" s="241" t="s">
        <v>91</v>
      </c>
      <c r="B157" s="242">
        <v>4119</v>
      </c>
      <c r="C157" s="243" t="s">
        <v>301</v>
      </c>
      <c r="D157" s="244">
        <v>16328</v>
      </c>
      <c r="E157" s="245">
        <v>4642</v>
      </c>
      <c r="F157" s="244">
        <v>0</v>
      </c>
      <c r="G157" s="245">
        <f t="shared" si="2"/>
        <v>20970</v>
      </c>
    </row>
    <row r="158" spans="1:7" ht="15" customHeight="1">
      <c r="A158" s="241" t="s">
        <v>91</v>
      </c>
      <c r="B158" s="242">
        <v>4127</v>
      </c>
      <c r="C158" s="243" t="s">
        <v>302</v>
      </c>
      <c r="D158" s="244">
        <v>29678</v>
      </c>
      <c r="E158" s="245">
        <v>3634</v>
      </c>
      <c r="F158" s="244">
        <v>0</v>
      </c>
      <c r="G158" s="245">
        <f t="shared" si="2"/>
        <v>33312</v>
      </c>
    </row>
    <row r="159" spans="1:7" ht="15" customHeight="1">
      <c r="A159" s="241" t="s">
        <v>91</v>
      </c>
      <c r="B159" s="242">
        <v>4129</v>
      </c>
      <c r="C159" s="243" t="s">
        <v>302</v>
      </c>
      <c r="D159" s="244">
        <v>2328</v>
      </c>
      <c r="E159" s="245">
        <v>662</v>
      </c>
      <c r="F159" s="244">
        <v>0</v>
      </c>
      <c r="G159" s="245">
        <f t="shared" si="2"/>
        <v>2990</v>
      </c>
    </row>
    <row r="160" spans="1:7" ht="15" customHeight="1">
      <c r="A160" s="241" t="s">
        <v>91</v>
      </c>
      <c r="B160" s="242">
        <v>4177</v>
      </c>
      <c r="C160" s="243" t="s">
        <v>303</v>
      </c>
      <c r="D160" s="244">
        <v>17066</v>
      </c>
      <c r="E160" s="245">
        <v>21384</v>
      </c>
      <c r="F160" s="244">
        <v>0</v>
      </c>
      <c r="G160" s="245">
        <f t="shared" si="2"/>
        <v>38450</v>
      </c>
    </row>
    <row r="161" spans="1:7" ht="15" customHeight="1">
      <c r="A161" s="241" t="s">
        <v>91</v>
      </c>
      <c r="B161" s="242">
        <v>4179</v>
      </c>
      <c r="C161" s="243" t="s">
        <v>303</v>
      </c>
      <c r="D161" s="244">
        <v>1934</v>
      </c>
      <c r="E161" s="245">
        <v>2002</v>
      </c>
      <c r="F161" s="244">
        <v>0</v>
      </c>
      <c r="G161" s="245">
        <f t="shared" si="2"/>
        <v>3936</v>
      </c>
    </row>
    <row r="162" spans="1:7" ht="15" customHeight="1">
      <c r="A162" s="241" t="s">
        <v>91</v>
      </c>
      <c r="B162" s="242">
        <v>4217</v>
      </c>
      <c r="C162" s="243" t="s">
        <v>304</v>
      </c>
      <c r="D162" s="244">
        <v>50234</v>
      </c>
      <c r="E162" s="245">
        <v>15651</v>
      </c>
      <c r="F162" s="244">
        <v>0</v>
      </c>
      <c r="G162" s="245">
        <f t="shared" si="2"/>
        <v>65885</v>
      </c>
    </row>
    <row r="163" spans="1:7" ht="15" customHeight="1">
      <c r="A163" s="241" t="s">
        <v>91</v>
      </c>
      <c r="B163" s="242">
        <v>4219</v>
      </c>
      <c r="C163" s="243" t="s">
        <v>304</v>
      </c>
      <c r="D163" s="244">
        <v>2395</v>
      </c>
      <c r="E163" s="245">
        <v>2849</v>
      </c>
      <c r="F163" s="244">
        <v>0</v>
      </c>
      <c r="G163" s="245">
        <f t="shared" si="2"/>
        <v>5244</v>
      </c>
    </row>
    <row r="164" spans="1:7" ht="15" customHeight="1">
      <c r="A164" s="241" t="s">
        <v>91</v>
      </c>
      <c r="B164" s="242">
        <v>4227</v>
      </c>
      <c r="C164" s="243" t="s">
        <v>305</v>
      </c>
      <c r="D164" s="244">
        <v>5331</v>
      </c>
      <c r="E164" s="245">
        <v>1269</v>
      </c>
      <c r="F164" s="244">
        <v>0</v>
      </c>
      <c r="G164" s="245">
        <f t="shared" si="2"/>
        <v>6600</v>
      </c>
    </row>
    <row r="165" spans="1:7" ht="15" customHeight="1">
      <c r="A165" s="241" t="s">
        <v>91</v>
      </c>
      <c r="B165" s="242">
        <v>4229</v>
      </c>
      <c r="C165" s="243" t="s">
        <v>305</v>
      </c>
      <c r="D165" s="244">
        <v>369</v>
      </c>
      <c r="E165" s="245">
        <v>231</v>
      </c>
      <c r="F165" s="244">
        <v>0</v>
      </c>
      <c r="G165" s="245">
        <f t="shared" si="2"/>
        <v>600</v>
      </c>
    </row>
    <row r="166" spans="1:7" ht="15" customHeight="1">
      <c r="A166" s="241" t="s">
        <v>91</v>
      </c>
      <c r="B166" s="242">
        <v>4267</v>
      </c>
      <c r="C166" s="243" t="s">
        <v>316</v>
      </c>
      <c r="D166" s="244">
        <v>18083</v>
      </c>
      <c r="E166" s="245">
        <v>5922</v>
      </c>
      <c r="F166" s="244">
        <v>0</v>
      </c>
      <c r="G166" s="245">
        <f t="shared" si="2"/>
        <v>24005</v>
      </c>
    </row>
    <row r="167" spans="1:7" ht="15" customHeight="1">
      <c r="A167" s="241" t="s">
        <v>91</v>
      </c>
      <c r="B167" s="242">
        <v>4269</v>
      </c>
      <c r="C167" s="243" t="s">
        <v>316</v>
      </c>
      <c r="D167" s="244">
        <v>417</v>
      </c>
      <c r="E167" s="245">
        <v>1078</v>
      </c>
      <c r="F167" s="244">
        <v>0</v>
      </c>
      <c r="G167" s="245">
        <f t="shared" si="2"/>
        <v>1495</v>
      </c>
    </row>
    <row r="168" spans="1:7" ht="15" customHeight="1">
      <c r="A168" s="241" t="s">
        <v>91</v>
      </c>
      <c r="B168" s="242">
        <v>4307</v>
      </c>
      <c r="C168" s="243" t="s">
        <v>306</v>
      </c>
      <c r="D168" s="244">
        <v>7886394</v>
      </c>
      <c r="E168" s="245">
        <v>5493059</v>
      </c>
      <c r="F168" s="244">
        <v>0</v>
      </c>
      <c r="G168" s="245">
        <f t="shared" si="2"/>
        <v>13379453</v>
      </c>
    </row>
    <row r="169" spans="1:7" ht="15" customHeight="1">
      <c r="A169" s="241" t="s">
        <v>91</v>
      </c>
      <c r="B169" s="242">
        <v>4309</v>
      </c>
      <c r="C169" s="243" t="s">
        <v>306</v>
      </c>
      <c r="D169" s="244">
        <v>296577</v>
      </c>
      <c r="E169" s="245">
        <v>604392</v>
      </c>
      <c r="F169" s="244">
        <v>0</v>
      </c>
      <c r="G169" s="245">
        <f t="shared" si="2"/>
        <v>900969</v>
      </c>
    </row>
    <row r="170" spans="1:7" ht="15" customHeight="1">
      <c r="A170" s="241" t="s">
        <v>91</v>
      </c>
      <c r="B170" s="242">
        <v>4367</v>
      </c>
      <c r="C170" s="243" t="s">
        <v>328</v>
      </c>
      <c r="D170" s="244">
        <v>5212</v>
      </c>
      <c r="E170" s="245">
        <v>1269</v>
      </c>
      <c r="F170" s="244">
        <v>0</v>
      </c>
      <c r="G170" s="245">
        <f t="shared" si="2"/>
        <v>6481</v>
      </c>
    </row>
    <row r="171" spans="1:7" ht="15" customHeight="1">
      <c r="A171" s="241" t="s">
        <v>91</v>
      </c>
      <c r="B171" s="242">
        <v>4369</v>
      </c>
      <c r="C171" s="243" t="s">
        <v>328</v>
      </c>
      <c r="D171" s="244">
        <v>288</v>
      </c>
      <c r="E171" s="245">
        <v>231</v>
      </c>
      <c r="F171" s="244">
        <v>0</v>
      </c>
      <c r="G171" s="245">
        <f t="shared" si="2"/>
        <v>519</v>
      </c>
    </row>
    <row r="172" spans="1:7" ht="15" customHeight="1">
      <c r="A172" s="241" t="s">
        <v>91</v>
      </c>
      <c r="B172" s="242">
        <v>4417</v>
      </c>
      <c r="C172" s="243" t="s">
        <v>309</v>
      </c>
      <c r="D172" s="244">
        <v>19451</v>
      </c>
      <c r="E172" s="245">
        <v>2538</v>
      </c>
      <c r="F172" s="244">
        <v>0</v>
      </c>
      <c r="G172" s="245">
        <f t="shared" si="2"/>
        <v>21989</v>
      </c>
    </row>
    <row r="173" spans="1:7" ht="15" customHeight="1">
      <c r="A173" s="241" t="s">
        <v>91</v>
      </c>
      <c r="B173" s="242">
        <v>4419</v>
      </c>
      <c r="C173" s="243" t="s">
        <v>309</v>
      </c>
      <c r="D173" s="244">
        <v>1049</v>
      </c>
      <c r="E173" s="245">
        <v>462</v>
      </c>
      <c r="F173" s="244">
        <v>0</v>
      </c>
      <c r="G173" s="245">
        <f t="shared" si="2"/>
        <v>1511</v>
      </c>
    </row>
    <row r="174" spans="1:7" ht="15" customHeight="1">
      <c r="A174" s="241" t="s">
        <v>91</v>
      </c>
      <c r="B174" s="242">
        <v>4427</v>
      </c>
      <c r="C174" s="243" t="s">
        <v>323</v>
      </c>
      <c r="D174" s="244">
        <v>31425</v>
      </c>
      <c r="E174" s="245">
        <v>1692</v>
      </c>
      <c r="F174" s="244">
        <v>0</v>
      </c>
      <c r="G174" s="245">
        <f t="shared" si="2"/>
        <v>33117</v>
      </c>
    </row>
    <row r="175" spans="1:7" ht="15" customHeight="1">
      <c r="A175" s="241" t="s">
        <v>91</v>
      </c>
      <c r="B175" s="242">
        <v>4429</v>
      </c>
      <c r="C175" s="243" t="s">
        <v>323</v>
      </c>
      <c r="D175" s="244">
        <v>75</v>
      </c>
      <c r="E175" s="245">
        <v>308</v>
      </c>
      <c r="F175" s="244">
        <v>0</v>
      </c>
      <c r="G175" s="245">
        <f t="shared" si="2"/>
        <v>383</v>
      </c>
    </row>
    <row r="176" spans="1:7" ht="15" customHeight="1">
      <c r="A176" s="241" t="s">
        <v>91</v>
      </c>
      <c r="B176" s="242">
        <v>4447</v>
      </c>
      <c r="C176" s="243" t="s">
        <v>327</v>
      </c>
      <c r="D176" s="244">
        <v>18682</v>
      </c>
      <c r="E176" s="245">
        <v>3646</v>
      </c>
      <c r="F176" s="244">
        <v>0</v>
      </c>
      <c r="G176" s="245">
        <f t="shared" si="2"/>
        <v>22328</v>
      </c>
    </row>
    <row r="177" spans="1:7" ht="15" customHeight="1">
      <c r="A177" s="241" t="s">
        <v>91</v>
      </c>
      <c r="B177" s="242">
        <v>4449</v>
      </c>
      <c r="C177" s="243" t="s">
        <v>327</v>
      </c>
      <c r="D177" s="244">
        <v>1296</v>
      </c>
      <c r="E177" s="245">
        <v>512</v>
      </c>
      <c r="F177" s="244">
        <v>0</v>
      </c>
      <c r="G177" s="245">
        <f t="shared" si="2"/>
        <v>1808</v>
      </c>
    </row>
    <row r="178" spans="1:7" ht="28.9" customHeight="1">
      <c r="A178" s="241" t="s">
        <v>91</v>
      </c>
      <c r="B178" s="242">
        <v>4707</v>
      </c>
      <c r="C178" s="243" t="s">
        <v>310</v>
      </c>
      <c r="D178" s="244">
        <v>4102</v>
      </c>
      <c r="E178" s="245">
        <v>2369</v>
      </c>
      <c r="F178" s="244">
        <v>0</v>
      </c>
      <c r="G178" s="245">
        <f t="shared" si="2"/>
        <v>6471</v>
      </c>
    </row>
    <row r="179" spans="1:7" ht="28.9" customHeight="1">
      <c r="A179" s="241" t="s">
        <v>91</v>
      </c>
      <c r="B179" s="242">
        <v>4709</v>
      </c>
      <c r="C179" s="243" t="s">
        <v>310</v>
      </c>
      <c r="D179" s="244">
        <v>598</v>
      </c>
      <c r="E179" s="245">
        <v>431</v>
      </c>
      <c r="F179" s="244">
        <v>0</v>
      </c>
      <c r="G179" s="245">
        <f t="shared" si="2"/>
        <v>1029</v>
      </c>
    </row>
    <row r="180" spans="1:7" ht="15" customHeight="1">
      <c r="A180" s="241" t="s">
        <v>91</v>
      </c>
      <c r="B180" s="242">
        <v>4717</v>
      </c>
      <c r="C180" s="243" t="s">
        <v>311</v>
      </c>
      <c r="D180" s="244">
        <v>18170</v>
      </c>
      <c r="E180" s="245">
        <v>2225</v>
      </c>
      <c r="F180" s="244">
        <v>0</v>
      </c>
      <c r="G180" s="245">
        <f t="shared" si="2"/>
        <v>20395</v>
      </c>
    </row>
    <row r="181" spans="1:7" ht="15" customHeight="1">
      <c r="A181" s="241" t="s">
        <v>91</v>
      </c>
      <c r="B181" s="242">
        <v>4719</v>
      </c>
      <c r="C181" s="243" t="s">
        <v>311</v>
      </c>
      <c r="D181" s="244">
        <v>1423</v>
      </c>
      <c r="E181" s="245">
        <v>405</v>
      </c>
      <c r="F181" s="244">
        <v>0</v>
      </c>
      <c r="G181" s="245">
        <f t="shared" si="2"/>
        <v>1828</v>
      </c>
    </row>
    <row r="182" spans="1:7" s="235" customFormat="1" ht="15" customHeight="1">
      <c r="A182" s="230" t="s">
        <v>64</v>
      </c>
      <c r="B182" s="231" t="s">
        <v>91</v>
      </c>
      <c r="C182" s="232" t="s">
        <v>127</v>
      </c>
      <c r="D182" s="233">
        <v>23569174</v>
      </c>
      <c r="E182" s="234">
        <f>E183</f>
        <v>7030019</v>
      </c>
      <c r="F182" s="234">
        <f>F183</f>
        <v>0</v>
      </c>
      <c r="G182" s="234">
        <f t="shared" si="2"/>
        <v>30599193</v>
      </c>
    </row>
    <row r="183" spans="1:7" s="235" customFormat="1" ht="15" customHeight="1">
      <c r="A183" s="773">
        <v>85395</v>
      </c>
      <c r="B183" s="774" t="s">
        <v>91</v>
      </c>
      <c r="C183" s="775" t="s">
        <v>95</v>
      </c>
      <c r="D183" s="776">
        <v>3819454</v>
      </c>
      <c r="E183" s="777">
        <f>SUM(E184:E197)</f>
        <v>7030019</v>
      </c>
      <c r="F183" s="777">
        <f>SUM(F184:F197)</f>
        <v>0</v>
      </c>
      <c r="G183" s="777">
        <f t="shared" si="2"/>
        <v>10849473</v>
      </c>
    </row>
    <row r="184" spans="1:7" ht="72" customHeight="1">
      <c r="A184" s="241" t="s">
        <v>91</v>
      </c>
      <c r="B184" s="242">
        <v>2007</v>
      </c>
      <c r="C184" s="243" t="s">
        <v>322</v>
      </c>
      <c r="D184" s="244">
        <v>683319</v>
      </c>
      <c r="E184" s="245">
        <v>2949891</v>
      </c>
      <c r="F184" s="244">
        <v>0</v>
      </c>
      <c r="G184" s="245">
        <f t="shared" si="2"/>
        <v>3633210</v>
      </c>
    </row>
    <row r="185" spans="1:7" ht="72" customHeight="1">
      <c r="A185" s="241" t="s">
        <v>91</v>
      </c>
      <c r="B185" s="242">
        <v>2009</v>
      </c>
      <c r="C185" s="243" t="s">
        <v>322</v>
      </c>
      <c r="D185" s="244">
        <v>118475</v>
      </c>
      <c r="E185" s="245">
        <v>347046</v>
      </c>
      <c r="F185" s="244">
        <v>0</v>
      </c>
      <c r="G185" s="245">
        <f t="shared" si="2"/>
        <v>465521</v>
      </c>
    </row>
    <row r="186" spans="1:7" ht="15" customHeight="1">
      <c r="A186" s="241" t="s">
        <v>91</v>
      </c>
      <c r="B186" s="242">
        <v>4217</v>
      </c>
      <c r="C186" s="243" t="s">
        <v>304</v>
      </c>
      <c r="D186" s="244">
        <v>313873</v>
      </c>
      <c r="E186" s="245">
        <v>4787</v>
      </c>
      <c r="F186" s="244">
        <v>0</v>
      </c>
      <c r="G186" s="245">
        <f t="shared" si="2"/>
        <v>318660</v>
      </c>
    </row>
    <row r="187" spans="1:7" ht="15" customHeight="1">
      <c r="A187" s="247" t="s">
        <v>91</v>
      </c>
      <c r="B187" s="248">
        <v>4219</v>
      </c>
      <c r="C187" s="249" t="s">
        <v>304</v>
      </c>
      <c r="D187" s="250">
        <v>36927</v>
      </c>
      <c r="E187" s="251">
        <v>563</v>
      </c>
      <c r="F187" s="250">
        <v>0</v>
      </c>
      <c r="G187" s="251">
        <f t="shared" si="2"/>
        <v>37490</v>
      </c>
    </row>
    <row r="188" spans="1:7" ht="15" customHeight="1">
      <c r="A188" s="285" t="s">
        <v>91</v>
      </c>
      <c r="B188" s="286">
        <v>4307</v>
      </c>
      <c r="C188" s="287" t="s">
        <v>306</v>
      </c>
      <c r="D188" s="288">
        <v>8947</v>
      </c>
      <c r="E188" s="289">
        <v>135646</v>
      </c>
      <c r="F188" s="288">
        <v>0</v>
      </c>
      <c r="G188" s="289">
        <f t="shared" si="2"/>
        <v>144593</v>
      </c>
    </row>
    <row r="189" spans="1:7" ht="15" customHeight="1">
      <c r="A189" s="241" t="s">
        <v>91</v>
      </c>
      <c r="B189" s="242">
        <v>4309</v>
      </c>
      <c r="C189" s="243" t="s">
        <v>306</v>
      </c>
      <c r="D189" s="244">
        <v>1053</v>
      </c>
      <c r="E189" s="245">
        <v>15958</v>
      </c>
      <c r="F189" s="244">
        <v>0</v>
      </c>
      <c r="G189" s="245">
        <f t="shared" si="2"/>
        <v>17011</v>
      </c>
    </row>
    <row r="190" spans="1:7" ht="28.9" customHeight="1">
      <c r="A190" s="241" t="s">
        <v>91</v>
      </c>
      <c r="B190" s="242">
        <v>4350</v>
      </c>
      <c r="C190" s="243" t="s">
        <v>329</v>
      </c>
      <c r="D190" s="244">
        <v>15200</v>
      </c>
      <c r="E190" s="245">
        <v>12000</v>
      </c>
      <c r="F190" s="244">
        <v>0</v>
      </c>
      <c r="G190" s="245">
        <f t="shared" si="2"/>
        <v>27200</v>
      </c>
    </row>
    <row r="191" spans="1:7" ht="15" customHeight="1">
      <c r="A191" s="241" t="s">
        <v>91</v>
      </c>
      <c r="B191" s="242">
        <v>4370</v>
      </c>
      <c r="C191" s="243" t="s">
        <v>330</v>
      </c>
      <c r="D191" s="244">
        <v>1915120</v>
      </c>
      <c r="E191" s="245">
        <v>3215692</v>
      </c>
      <c r="F191" s="244">
        <v>0</v>
      </c>
      <c r="G191" s="245">
        <f t="shared" si="2"/>
        <v>5130812</v>
      </c>
    </row>
    <row r="192" spans="1:7" ht="28.9" customHeight="1">
      <c r="A192" s="241" t="s">
        <v>91</v>
      </c>
      <c r="B192" s="242">
        <v>4707</v>
      </c>
      <c r="C192" s="243" t="s">
        <v>310</v>
      </c>
      <c r="D192" s="244">
        <v>0</v>
      </c>
      <c r="E192" s="245">
        <v>8947</v>
      </c>
      <c r="F192" s="244">
        <v>0</v>
      </c>
      <c r="G192" s="245">
        <f t="shared" si="2"/>
        <v>8947</v>
      </c>
    </row>
    <row r="193" spans="1:7" ht="28.9" customHeight="1">
      <c r="A193" s="241" t="s">
        <v>91</v>
      </c>
      <c r="B193" s="242">
        <v>4709</v>
      </c>
      <c r="C193" s="243" t="s">
        <v>310</v>
      </c>
      <c r="D193" s="244">
        <v>0</v>
      </c>
      <c r="E193" s="245">
        <v>1053</v>
      </c>
      <c r="F193" s="244">
        <v>0</v>
      </c>
      <c r="G193" s="245">
        <f t="shared" si="2"/>
        <v>1053</v>
      </c>
    </row>
    <row r="194" spans="1:7" ht="28.9" customHeight="1">
      <c r="A194" s="241" t="s">
        <v>91</v>
      </c>
      <c r="B194" s="242">
        <v>4740</v>
      </c>
      <c r="C194" s="243" t="s">
        <v>331</v>
      </c>
      <c r="D194" s="244">
        <v>56228</v>
      </c>
      <c r="E194" s="245">
        <v>104012</v>
      </c>
      <c r="F194" s="244">
        <v>0</v>
      </c>
      <c r="G194" s="245">
        <f t="shared" si="2"/>
        <v>160240</v>
      </c>
    </row>
    <row r="195" spans="1:7" ht="43.15" customHeight="1">
      <c r="A195" s="241" t="s">
        <v>91</v>
      </c>
      <c r="B195" s="242">
        <v>4840</v>
      </c>
      <c r="C195" s="243" t="s">
        <v>332</v>
      </c>
      <c r="D195" s="244">
        <v>32320</v>
      </c>
      <c r="E195" s="245">
        <v>34948</v>
      </c>
      <c r="F195" s="244">
        <v>0</v>
      </c>
      <c r="G195" s="245">
        <f t="shared" si="2"/>
        <v>67268</v>
      </c>
    </row>
    <row r="196" spans="1:7" ht="28.9" customHeight="1">
      <c r="A196" s="241" t="s">
        <v>91</v>
      </c>
      <c r="B196" s="242">
        <v>4850</v>
      </c>
      <c r="C196" s="243" t="s">
        <v>333</v>
      </c>
      <c r="D196" s="244">
        <v>16772</v>
      </c>
      <c r="E196" s="245">
        <v>29376</v>
      </c>
      <c r="F196" s="244">
        <v>0</v>
      </c>
      <c r="G196" s="245">
        <f t="shared" si="2"/>
        <v>46148</v>
      </c>
    </row>
    <row r="197" spans="1:7" ht="28.9" customHeight="1">
      <c r="A197" s="241" t="s">
        <v>91</v>
      </c>
      <c r="B197" s="242">
        <v>4860</v>
      </c>
      <c r="C197" s="243" t="s">
        <v>334</v>
      </c>
      <c r="D197" s="244">
        <v>170632</v>
      </c>
      <c r="E197" s="245">
        <v>170100</v>
      </c>
      <c r="F197" s="244">
        <v>0</v>
      </c>
      <c r="G197" s="245">
        <f t="shared" si="2"/>
        <v>340732</v>
      </c>
    </row>
    <row r="198" spans="1:7" s="235" customFormat="1" ht="15" customHeight="1">
      <c r="A198" s="230" t="s">
        <v>26</v>
      </c>
      <c r="B198" s="231" t="s">
        <v>91</v>
      </c>
      <c r="C198" s="232" t="s">
        <v>28</v>
      </c>
      <c r="D198" s="233">
        <v>44539948</v>
      </c>
      <c r="E198" s="234">
        <f>E199+E211</f>
        <v>6149019</v>
      </c>
      <c r="F198" s="234">
        <f>F199+F211</f>
        <v>0</v>
      </c>
      <c r="G198" s="234">
        <f t="shared" si="2"/>
        <v>50688967</v>
      </c>
    </row>
    <row r="199" spans="1:7" s="235" customFormat="1" ht="15" customHeight="1">
      <c r="A199" s="236">
        <v>85403</v>
      </c>
      <c r="B199" s="237" t="s">
        <v>91</v>
      </c>
      <c r="C199" s="238" t="s">
        <v>259</v>
      </c>
      <c r="D199" s="239">
        <v>31635625</v>
      </c>
      <c r="E199" s="240">
        <f>SUM(E200:E210)</f>
        <v>6137781</v>
      </c>
      <c r="F199" s="240">
        <f>SUM(F200:F210)</f>
        <v>0</v>
      </c>
      <c r="G199" s="240">
        <f t="shared" si="2"/>
        <v>37773406</v>
      </c>
    </row>
    <row r="200" spans="1:7" ht="15" customHeight="1">
      <c r="A200" s="241" t="s">
        <v>91</v>
      </c>
      <c r="B200" s="242">
        <v>4017</v>
      </c>
      <c r="C200" s="243" t="s">
        <v>299</v>
      </c>
      <c r="D200" s="244">
        <v>11009</v>
      </c>
      <c r="E200" s="245">
        <v>17538</v>
      </c>
      <c r="F200" s="244">
        <v>0</v>
      </c>
      <c r="G200" s="245">
        <f t="shared" si="2"/>
        <v>28547</v>
      </c>
    </row>
    <row r="201" spans="1:7" ht="15" customHeight="1">
      <c r="A201" s="241" t="s">
        <v>91</v>
      </c>
      <c r="B201" s="242">
        <v>4019</v>
      </c>
      <c r="C201" s="243" t="s">
        <v>299</v>
      </c>
      <c r="D201" s="244">
        <v>1943</v>
      </c>
      <c r="E201" s="245">
        <v>3096</v>
      </c>
      <c r="F201" s="244">
        <v>0</v>
      </c>
      <c r="G201" s="245">
        <f t="shared" si="2"/>
        <v>5039</v>
      </c>
    </row>
    <row r="202" spans="1:7" ht="15" customHeight="1">
      <c r="A202" s="241" t="s">
        <v>91</v>
      </c>
      <c r="B202" s="242">
        <v>4117</v>
      </c>
      <c r="C202" s="243" t="s">
        <v>301</v>
      </c>
      <c r="D202" s="244">
        <v>1893</v>
      </c>
      <c r="E202" s="245">
        <v>3024</v>
      </c>
      <c r="F202" s="244">
        <v>0</v>
      </c>
      <c r="G202" s="245">
        <f t="shared" si="2"/>
        <v>4917</v>
      </c>
    </row>
    <row r="203" spans="1:7" ht="15" customHeight="1">
      <c r="A203" s="241" t="s">
        <v>91</v>
      </c>
      <c r="B203" s="242">
        <v>4119</v>
      </c>
      <c r="C203" s="243" t="s">
        <v>301</v>
      </c>
      <c r="D203" s="244">
        <v>333</v>
      </c>
      <c r="E203" s="245">
        <v>533</v>
      </c>
      <c r="F203" s="244">
        <v>0</v>
      </c>
      <c r="G203" s="245">
        <f t="shared" si="2"/>
        <v>866</v>
      </c>
    </row>
    <row r="204" spans="1:7" ht="15" customHeight="1">
      <c r="A204" s="241" t="s">
        <v>91</v>
      </c>
      <c r="B204" s="242">
        <v>4127</v>
      </c>
      <c r="C204" s="243" t="s">
        <v>302</v>
      </c>
      <c r="D204" s="244">
        <v>270</v>
      </c>
      <c r="E204" s="245">
        <v>430</v>
      </c>
      <c r="F204" s="244">
        <v>0</v>
      </c>
      <c r="G204" s="245">
        <f t="shared" ref="G204:G267" si="3">D204+E204-F204</f>
        <v>700</v>
      </c>
    </row>
    <row r="205" spans="1:7" ht="15" customHeight="1">
      <c r="A205" s="241" t="s">
        <v>91</v>
      </c>
      <c r="B205" s="242">
        <v>4129</v>
      </c>
      <c r="C205" s="243" t="s">
        <v>302</v>
      </c>
      <c r="D205" s="244">
        <v>48</v>
      </c>
      <c r="E205" s="245">
        <v>75</v>
      </c>
      <c r="F205" s="244">
        <v>0</v>
      </c>
      <c r="G205" s="245">
        <f t="shared" si="3"/>
        <v>123</v>
      </c>
    </row>
    <row r="206" spans="1:7" ht="15" customHeight="1">
      <c r="A206" s="241" t="s">
        <v>91</v>
      </c>
      <c r="B206" s="242">
        <v>4307</v>
      </c>
      <c r="C206" s="243" t="s">
        <v>306</v>
      </c>
      <c r="D206" s="244">
        <v>222674</v>
      </c>
      <c r="E206" s="245">
        <v>6043</v>
      </c>
      <c r="F206" s="244">
        <v>0</v>
      </c>
      <c r="G206" s="245">
        <f t="shared" si="3"/>
        <v>228717</v>
      </c>
    </row>
    <row r="207" spans="1:7" ht="15" customHeight="1">
      <c r="A207" s="241" t="s">
        <v>91</v>
      </c>
      <c r="B207" s="242">
        <v>4309</v>
      </c>
      <c r="C207" s="243" t="s">
        <v>306</v>
      </c>
      <c r="D207" s="244">
        <v>70535</v>
      </c>
      <c r="E207" s="245">
        <v>1066</v>
      </c>
      <c r="F207" s="244">
        <v>0</v>
      </c>
      <c r="G207" s="245">
        <f t="shared" si="3"/>
        <v>71601</v>
      </c>
    </row>
    <row r="208" spans="1:7" ht="15" customHeight="1">
      <c r="A208" s="241" t="s">
        <v>91</v>
      </c>
      <c r="B208" s="242">
        <v>6050</v>
      </c>
      <c r="C208" s="243" t="s">
        <v>312</v>
      </c>
      <c r="D208" s="244">
        <v>2052991</v>
      </c>
      <c r="E208" s="245">
        <v>5359007</v>
      </c>
      <c r="F208" s="244">
        <v>0</v>
      </c>
      <c r="G208" s="245">
        <f t="shared" si="3"/>
        <v>7411998</v>
      </c>
    </row>
    <row r="209" spans="1:7" ht="15" customHeight="1">
      <c r="A209" s="241" t="s">
        <v>91</v>
      </c>
      <c r="B209" s="242">
        <v>6057</v>
      </c>
      <c r="C209" s="243" t="s">
        <v>312</v>
      </c>
      <c r="D209" s="244">
        <v>4449142</v>
      </c>
      <c r="E209" s="245">
        <v>634923</v>
      </c>
      <c r="F209" s="244">
        <v>0</v>
      </c>
      <c r="G209" s="245">
        <f t="shared" si="3"/>
        <v>5084065</v>
      </c>
    </row>
    <row r="210" spans="1:7" ht="15" customHeight="1">
      <c r="A210" s="241" t="s">
        <v>91</v>
      </c>
      <c r="B210" s="242">
        <v>6059</v>
      </c>
      <c r="C210" s="243" t="s">
        <v>312</v>
      </c>
      <c r="D210" s="244">
        <v>1228421</v>
      </c>
      <c r="E210" s="245">
        <v>112046</v>
      </c>
      <c r="F210" s="244">
        <v>0</v>
      </c>
      <c r="G210" s="245">
        <f t="shared" si="3"/>
        <v>1340467</v>
      </c>
    </row>
    <row r="211" spans="1:7" s="235" customFormat="1" ht="15" customHeight="1">
      <c r="A211" s="236">
        <v>85495</v>
      </c>
      <c r="B211" s="237" t="s">
        <v>91</v>
      </c>
      <c r="C211" s="238" t="s">
        <v>95</v>
      </c>
      <c r="D211" s="239">
        <v>402950</v>
      </c>
      <c r="E211" s="240">
        <f>E212</f>
        <v>11238</v>
      </c>
      <c r="F211" s="240">
        <f>F212</f>
        <v>0</v>
      </c>
      <c r="G211" s="240">
        <f t="shared" si="3"/>
        <v>414188</v>
      </c>
    </row>
    <row r="212" spans="1:7" ht="15" customHeight="1">
      <c r="A212" s="241" t="s">
        <v>91</v>
      </c>
      <c r="B212" s="242">
        <v>4440</v>
      </c>
      <c r="C212" s="243" t="s">
        <v>327</v>
      </c>
      <c r="D212" s="244">
        <v>262950</v>
      </c>
      <c r="E212" s="245">
        <v>11238</v>
      </c>
      <c r="F212" s="244">
        <v>0</v>
      </c>
      <c r="G212" s="245">
        <f t="shared" si="3"/>
        <v>274188</v>
      </c>
    </row>
    <row r="213" spans="1:7" s="235" customFormat="1" ht="15" customHeight="1">
      <c r="A213" s="230" t="s">
        <v>83</v>
      </c>
      <c r="B213" s="231" t="s">
        <v>91</v>
      </c>
      <c r="C213" s="232" t="s">
        <v>82</v>
      </c>
      <c r="D213" s="233">
        <v>10504201</v>
      </c>
      <c r="E213" s="234">
        <f>E214</f>
        <v>50000</v>
      </c>
      <c r="F213" s="234">
        <f>F214</f>
        <v>0</v>
      </c>
      <c r="G213" s="234">
        <f t="shared" si="3"/>
        <v>10554201</v>
      </c>
    </row>
    <row r="214" spans="1:7" s="235" customFormat="1" ht="15" customHeight="1">
      <c r="A214" s="236">
        <v>85595</v>
      </c>
      <c r="B214" s="237" t="s">
        <v>91</v>
      </c>
      <c r="C214" s="238" t="s">
        <v>95</v>
      </c>
      <c r="D214" s="239">
        <v>7015201</v>
      </c>
      <c r="E214" s="240">
        <f>E215</f>
        <v>50000</v>
      </c>
      <c r="F214" s="240">
        <f>F215</f>
        <v>0</v>
      </c>
      <c r="G214" s="240">
        <f t="shared" si="3"/>
        <v>7065201</v>
      </c>
    </row>
    <row r="215" spans="1:7" ht="57" customHeight="1">
      <c r="A215" s="241" t="s">
        <v>91</v>
      </c>
      <c r="B215" s="242">
        <v>2360</v>
      </c>
      <c r="C215" s="243" t="s">
        <v>335</v>
      </c>
      <c r="D215" s="244">
        <v>1010000</v>
      </c>
      <c r="E215" s="245">
        <v>50000</v>
      </c>
      <c r="F215" s="244">
        <v>0</v>
      </c>
      <c r="G215" s="245">
        <f t="shared" si="3"/>
        <v>1060000</v>
      </c>
    </row>
    <row r="216" spans="1:7" s="235" customFormat="1" ht="15" customHeight="1">
      <c r="A216" s="230" t="s">
        <v>65</v>
      </c>
      <c r="B216" s="231" t="s">
        <v>91</v>
      </c>
      <c r="C216" s="232" t="s">
        <v>66</v>
      </c>
      <c r="D216" s="233">
        <v>9262868</v>
      </c>
      <c r="E216" s="234">
        <f>E217</f>
        <v>1107444</v>
      </c>
      <c r="F216" s="234">
        <f>F217</f>
        <v>782</v>
      </c>
      <c r="G216" s="234">
        <f t="shared" si="3"/>
        <v>10369530</v>
      </c>
    </row>
    <row r="217" spans="1:7" s="235" customFormat="1" ht="15" customHeight="1">
      <c r="A217" s="236">
        <v>90026</v>
      </c>
      <c r="B217" s="237" t="s">
        <v>91</v>
      </c>
      <c r="C217" s="238" t="s">
        <v>274</v>
      </c>
      <c r="D217" s="239">
        <v>465980</v>
      </c>
      <c r="E217" s="240">
        <f>SUM(E218:E226)</f>
        <v>1107444</v>
      </c>
      <c r="F217" s="240">
        <f>SUM(F218:F226)</f>
        <v>782</v>
      </c>
      <c r="G217" s="240">
        <f t="shared" si="3"/>
        <v>1572642</v>
      </c>
    </row>
    <row r="218" spans="1:7" ht="43.15" customHeight="1">
      <c r="A218" s="241" t="s">
        <v>91</v>
      </c>
      <c r="B218" s="242">
        <v>2317</v>
      </c>
      <c r="C218" s="243" t="s">
        <v>336</v>
      </c>
      <c r="D218" s="244">
        <v>0</v>
      </c>
      <c r="E218" s="245">
        <v>1700</v>
      </c>
      <c r="F218" s="244">
        <v>0</v>
      </c>
      <c r="G218" s="245">
        <f t="shared" si="3"/>
        <v>1700</v>
      </c>
    </row>
    <row r="219" spans="1:7" ht="15" customHeight="1">
      <c r="A219" s="241" t="s">
        <v>91</v>
      </c>
      <c r="B219" s="242">
        <v>4017</v>
      </c>
      <c r="C219" s="243" t="s">
        <v>299</v>
      </c>
      <c r="D219" s="244">
        <v>9905</v>
      </c>
      <c r="E219" s="245">
        <v>88095</v>
      </c>
      <c r="F219" s="244">
        <v>0</v>
      </c>
      <c r="G219" s="245">
        <f t="shared" si="3"/>
        <v>98000</v>
      </c>
    </row>
    <row r="220" spans="1:7" ht="15" customHeight="1">
      <c r="A220" s="241" t="s">
        <v>91</v>
      </c>
      <c r="B220" s="242">
        <v>4040</v>
      </c>
      <c r="C220" s="243" t="s">
        <v>300</v>
      </c>
      <c r="D220" s="244">
        <v>5218</v>
      </c>
      <c r="E220" s="245">
        <v>782</v>
      </c>
      <c r="F220" s="244">
        <v>0</v>
      </c>
      <c r="G220" s="245">
        <f t="shared" si="3"/>
        <v>6000</v>
      </c>
    </row>
    <row r="221" spans="1:7" ht="15" customHeight="1">
      <c r="A221" s="241" t="s">
        <v>91</v>
      </c>
      <c r="B221" s="242">
        <v>4110</v>
      </c>
      <c r="C221" s="243" t="s">
        <v>301</v>
      </c>
      <c r="D221" s="244">
        <v>10382</v>
      </c>
      <c r="E221" s="245">
        <v>0</v>
      </c>
      <c r="F221" s="244">
        <v>782</v>
      </c>
      <c r="G221" s="245">
        <f t="shared" si="3"/>
        <v>9600</v>
      </c>
    </row>
    <row r="222" spans="1:7" ht="15" customHeight="1">
      <c r="A222" s="241" t="s">
        <v>91</v>
      </c>
      <c r="B222" s="242">
        <v>4117</v>
      </c>
      <c r="C222" s="243" t="s">
        <v>301</v>
      </c>
      <c r="D222" s="244">
        <v>1704</v>
      </c>
      <c r="E222" s="245">
        <v>15143</v>
      </c>
      <c r="F222" s="244">
        <v>0</v>
      </c>
      <c r="G222" s="245">
        <f t="shared" si="3"/>
        <v>16847</v>
      </c>
    </row>
    <row r="223" spans="1:7" ht="15" customHeight="1">
      <c r="A223" s="241" t="s">
        <v>91</v>
      </c>
      <c r="B223" s="242">
        <v>4127</v>
      </c>
      <c r="C223" s="243" t="s">
        <v>302</v>
      </c>
      <c r="D223" s="244">
        <v>243</v>
      </c>
      <c r="E223" s="245">
        <v>2158</v>
      </c>
      <c r="F223" s="244">
        <v>0</v>
      </c>
      <c r="G223" s="245">
        <f t="shared" si="3"/>
        <v>2401</v>
      </c>
    </row>
    <row r="224" spans="1:7" ht="15" customHeight="1">
      <c r="A224" s="241" t="s">
        <v>91</v>
      </c>
      <c r="B224" s="242">
        <v>4417</v>
      </c>
      <c r="C224" s="243" t="s">
        <v>309</v>
      </c>
      <c r="D224" s="244">
        <v>400</v>
      </c>
      <c r="E224" s="245">
        <v>425</v>
      </c>
      <c r="F224" s="244">
        <v>0</v>
      </c>
      <c r="G224" s="245">
        <f t="shared" si="3"/>
        <v>825</v>
      </c>
    </row>
    <row r="225" spans="1:7" ht="15" customHeight="1">
      <c r="A225" s="241" t="s">
        <v>91</v>
      </c>
      <c r="B225" s="242">
        <v>4717</v>
      </c>
      <c r="C225" s="243" t="s">
        <v>311</v>
      </c>
      <c r="D225" s="244">
        <v>148</v>
      </c>
      <c r="E225" s="245">
        <v>1322</v>
      </c>
      <c r="F225" s="244">
        <v>0</v>
      </c>
      <c r="G225" s="245">
        <f t="shared" si="3"/>
        <v>1470</v>
      </c>
    </row>
    <row r="226" spans="1:7" ht="43.15" customHeight="1">
      <c r="A226" s="241" t="s">
        <v>91</v>
      </c>
      <c r="B226" s="242">
        <v>6617</v>
      </c>
      <c r="C226" s="243" t="s">
        <v>337</v>
      </c>
      <c r="D226" s="244">
        <v>328513</v>
      </c>
      <c r="E226" s="245">
        <v>997819</v>
      </c>
      <c r="F226" s="244">
        <v>0</v>
      </c>
      <c r="G226" s="245">
        <f t="shared" si="3"/>
        <v>1326332</v>
      </c>
    </row>
    <row r="227" spans="1:7" s="235" customFormat="1" ht="15" customHeight="1">
      <c r="A227" s="230" t="s">
        <v>67</v>
      </c>
      <c r="B227" s="231" t="s">
        <v>91</v>
      </c>
      <c r="C227" s="232" t="s">
        <v>68</v>
      </c>
      <c r="D227" s="233">
        <v>212659522</v>
      </c>
      <c r="E227" s="234">
        <f>E228+E230+E233+E235+E237+E253</f>
        <v>6211972</v>
      </c>
      <c r="F227" s="234">
        <f>F228+F230+F233+F235+F237+F253</f>
        <v>0</v>
      </c>
      <c r="G227" s="234">
        <f t="shared" si="3"/>
        <v>218871494</v>
      </c>
    </row>
    <row r="228" spans="1:7" s="235" customFormat="1" ht="15" customHeight="1">
      <c r="A228" s="236">
        <v>92106</v>
      </c>
      <c r="B228" s="237" t="s">
        <v>91</v>
      </c>
      <c r="C228" s="238" t="s">
        <v>338</v>
      </c>
      <c r="D228" s="239">
        <v>99484750</v>
      </c>
      <c r="E228" s="240">
        <f>E229</f>
        <v>1046331</v>
      </c>
      <c r="F228" s="240">
        <f>F229</f>
        <v>0</v>
      </c>
      <c r="G228" s="240">
        <f t="shared" si="3"/>
        <v>100531081</v>
      </c>
    </row>
    <row r="229" spans="1:7" ht="44.45" customHeight="1">
      <c r="A229" s="241" t="s">
        <v>91</v>
      </c>
      <c r="B229" s="242">
        <v>6220</v>
      </c>
      <c r="C229" s="243" t="s">
        <v>320</v>
      </c>
      <c r="D229" s="244">
        <v>58428715</v>
      </c>
      <c r="E229" s="245">
        <v>1046331</v>
      </c>
      <c r="F229" s="244">
        <v>0</v>
      </c>
      <c r="G229" s="245">
        <f t="shared" si="3"/>
        <v>59475046</v>
      </c>
    </row>
    <row r="230" spans="1:7" s="235" customFormat="1" ht="15" customHeight="1">
      <c r="A230" s="236">
        <v>92109</v>
      </c>
      <c r="B230" s="237" t="s">
        <v>91</v>
      </c>
      <c r="C230" s="238" t="s">
        <v>278</v>
      </c>
      <c r="D230" s="239">
        <v>12690312</v>
      </c>
      <c r="E230" s="240">
        <f>SUM(E231:E232)</f>
        <v>667815</v>
      </c>
      <c r="F230" s="240">
        <f>SUM(F231:F232)</f>
        <v>0</v>
      </c>
      <c r="G230" s="240">
        <f t="shared" si="3"/>
        <v>13358127</v>
      </c>
    </row>
    <row r="231" spans="1:7" ht="28.9" customHeight="1">
      <c r="A231" s="241" t="s">
        <v>91</v>
      </c>
      <c r="B231" s="242">
        <v>2800</v>
      </c>
      <c r="C231" s="243" t="s">
        <v>321</v>
      </c>
      <c r="D231" s="244">
        <v>398000</v>
      </c>
      <c r="E231" s="245">
        <v>26760</v>
      </c>
      <c r="F231" s="244">
        <v>0</v>
      </c>
      <c r="G231" s="245">
        <f t="shared" si="3"/>
        <v>424760</v>
      </c>
    </row>
    <row r="232" spans="1:7" ht="45" customHeight="1">
      <c r="A232" s="241" t="s">
        <v>91</v>
      </c>
      <c r="B232" s="242">
        <v>6220</v>
      </c>
      <c r="C232" s="243" t="s">
        <v>320</v>
      </c>
      <c r="D232" s="244">
        <v>1925756</v>
      </c>
      <c r="E232" s="245">
        <v>641055</v>
      </c>
      <c r="F232" s="244">
        <v>0</v>
      </c>
      <c r="G232" s="245">
        <f t="shared" si="3"/>
        <v>2566811</v>
      </c>
    </row>
    <row r="233" spans="1:7" s="235" customFormat="1" ht="15" customHeight="1">
      <c r="A233" s="252">
        <v>92116</v>
      </c>
      <c r="B233" s="253" t="s">
        <v>91</v>
      </c>
      <c r="C233" s="254" t="s">
        <v>281</v>
      </c>
      <c r="D233" s="255">
        <v>48590734</v>
      </c>
      <c r="E233" s="256">
        <f>E234</f>
        <v>62640</v>
      </c>
      <c r="F233" s="256">
        <f>F234</f>
        <v>0</v>
      </c>
      <c r="G233" s="256">
        <f t="shared" si="3"/>
        <v>48653374</v>
      </c>
    </row>
    <row r="234" spans="1:7" ht="28.9" customHeight="1">
      <c r="A234" s="285" t="s">
        <v>91</v>
      </c>
      <c r="B234" s="286">
        <v>2480</v>
      </c>
      <c r="C234" s="287" t="s">
        <v>339</v>
      </c>
      <c r="D234" s="288">
        <v>27665000</v>
      </c>
      <c r="E234" s="289">
        <v>62640</v>
      </c>
      <c r="F234" s="288">
        <v>0</v>
      </c>
      <c r="G234" s="289">
        <f t="shared" si="3"/>
        <v>27727640</v>
      </c>
    </row>
    <row r="235" spans="1:7" s="235" customFormat="1" ht="15" customHeight="1">
      <c r="A235" s="236">
        <v>92118</v>
      </c>
      <c r="B235" s="237" t="s">
        <v>91</v>
      </c>
      <c r="C235" s="238" t="s">
        <v>282</v>
      </c>
      <c r="D235" s="239">
        <v>20773358</v>
      </c>
      <c r="E235" s="240">
        <f>E236</f>
        <v>432250</v>
      </c>
      <c r="F235" s="240">
        <f>F236</f>
        <v>0</v>
      </c>
      <c r="G235" s="240">
        <f t="shared" si="3"/>
        <v>21205608</v>
      </c>
    </row>
    <row r="236" spans="1:7" ht="28.9" customHeight="1">
      <c r="A236" s="241" t="s">
        <v>91</v>
      </c>
      <c r="B236" s="242">
        <v>2800</v>
      </c>
      <c r="C236" s="243" t="s">
        <v>321</v>
      </c>
      <c r="D236" s="244">
        <v>1081944</v>
      </c>
      <c r="E236" s="245">
        <v>432250</v>
      </c>
      <c r="F236" s="244">
        <v>0</v>
      </c>
      <c r="G236" s="245">
        <f t="shared" si="3"/>
        <v>1514194</v>
      </c>
    </row>
    <row r="237" spans="1:7" s="235" customFormat="1" ht="15" customHeight="1">
      <c r="A237" s="236">
        <v>92120</v>
      </c>
      <c r="B237" s="237" t="s">
        <v>91</v>
      </c>
      <c r="C237" s="238" t="s">
        <v>283</v>
      </c>
      <c r="D237" s="239">
        <v>1380000</v>
      </c>
      <c r="E237" s="240">
        <f>SUM(E238:E252)</f>
        <v>2592634</v>
      </c>
      <c r="F237" s="240">
        <f>SUM(F238:F252)</f>
        <v>0</v>
      </c>
      <c r="G237" s="240">
        <f t="shared" si="3"/>
        <v>3972634</v>
      </c>
    </row>
    <row r="238" spans="1:7" ht="57" customHeight="1">
      <c r="A238" s="241" t="s">
        <v>91</v>
      </c>
      <c r="B238" s="242">
        <v>2720</v>
      </c>
      <c r="C238" s="243" t="s">
        <v>340</v>
      </c>
      <c r="D238" s="244">
        <v>790000</v>
      </c>
      <c r="E238" s="245">
        <v>200000</v>
      </c>
      <c r="F238" s="244">
        <v>0</v>
      </c>
      <c r="G238" s="245">
        <f t="shared" si="3"/>
        <v>990000</v>
      </c>
    </row>
    <row r="239" spans="1:7" ht="57" customHeight="1">
      <c r="A239" s="241" t="s">
        <v>91</v>
      </c>
      <c r="B239" s="242">
        <v>2727</v>
      </c>
      <c r="C239" s="243" t="s">
        <v>340</v>
      </c>
      <c r="D239" s="244">
        <v>0</v>
      </c>
      <c r="E239" s="245">
        <v>1333771</v>
      </c>
      <c r="F239" s="244">
        <v>0</v>
      </c>
      <c r="G239" s="245">
        <f t="shared" si="3"/>
        <v>1333771</v>
      </c>
    </row>
    <row r="240" spans="1:7" ht="57" customHeight="1">
      <c r="A240" s="241" t="s">
        <v>91</v>
      </c>
      <c r="B240" s="242">
        <v>2730</v>
      </c>
      <c r="C240" s="243" t="s">
        <v>341</v>
      </c>
      <c r="D240" s="244">
        <v>490000</v>
      </c>
      <c r="E240" s="245">
        <v>400000</v>
      </c>
      <c r="F240" s="244">
        <v>0</v>
      </c>
      <c r="G240" s="245">
        <f t="shared" si="3"/>
        <v>890000</v>
      </c>
    </row>
    <row r="241" spans="1:7" ht="15" customHeight="1">
      <c r="A241" s="241" t="s">
        <v>91</v>
      </c>
      <c r="B241" s="242">
        <v>4017</v>
      </c>
      <c r="C241" s="243" t="s">
        <v>299</v>
      </c>
      <c r="D241" s="244">
        <v>0</v>
      </c>
      <c r="E241" s="245">
        <v>280947</v>
      </c>
      <c r="F241" s="244">
        <v>0</v>
      </c>
      <c r="G241" s="245">
        <f t="shared" si="3"/>
        <v>280947</v>
      </c>
    </row>
    <row r="242" spans="1:7" ht="15" customHeight="1">
      <c r="A242" s="241" t="s">
        <v>91</v>
      </c>
      <c r="B242" s="242">
        <v>4019</v>
      </c>
      <c r="C242" s="243" t="s">
        <v>299</v>
      </c>
      <c r="D242" s="244">
        <v>0</v>
      </c>
      <c r="E242" s="245">
        <v>49579</v>
      </c>
      <c r="F242" s="244">
        <v>0</v>
      </c>
      <c r="G242" s="245">
        <f t="shared" si="3"/>
        <v>49579</v>
      </c>
    </row>
    <row r="243" spans="1:7" ht="15" customHeight="1">
      <c r="A243" s="241" t="s">
        <v>91</v>
      </c>
      <c r="B243" s="242">
        <v>4117</v>
      </c>
      <c r="C243" s="243" t="s">
        <v>301</v>
      </c>
      <c r="D243" s="244">
        <v>0</v>
      </c>
      <c r="E243" s="245">
        <v>48295</v>
      </c>
      <c r="F243" s="244">
        <v>0</v>
      </c>
      <c r="G243" s="245">
        <f t="shared" si="3"/>
        <v>48295</v>
      </c>
    </row>
    <row r="244" spans="1:7" ht="15" customHeight="1">
      <c r="A244" s="241" t="s">
        <v>91</v>
      </c>
      <c r="B244" s="242">
        <v>4119</v>
      </c>
      <c r="C244" s="243" t="s">
        <v>301</v>
      </c>
      <c r="D244" s="244">
        <v>0</v>
      </c>
      <c r="E244" s="245">
        <v>8523</v>
      </c>
      <c r="F244" s="244">
        <v>0</v>
      </c>
      <c r="G244" s="245">
        <f t="shared" si="3"/>
        <v>8523</v>
      </c>
    </row>
    <row r="245" spans="1:7" ht="15" customHeight="1">
      <c r="A245" s="241" t="s">
        <v>91</v>
      </c>
      <c r="B245" s="242">
        <v>4127</v>
      </c>
      <c r="C245" s="243" t="s">
        <v>302</v>
      </c>
      <c r="D245" s="244">
        <v>0</v>
      </c>
      <c r="E245" s="245">
        <v>7185</v>
      </c>
      <c r="F245" s="244">
        <v>0</v>
      </c>
      <c r="G245" s="245">
        <f t="shared" si="3"/>
        <v>7185</v>
      </c>
    </row>
    <row r="246" spans="1:7" ht="15" customHeight="1">
      <c r="A246" s="241" t="s">
        <v>91</v>
      </c>
      <c r="B246" s="242">
        <v>4129</v>
      </c>
      <c r="C246" s="243" t="s">
        <v>302</v>
      </c>
      <c r="D246" s="244">
        <v>0</v>
      </c>
      <c r="E246" s="245">
        <v>1268</v>
      </c>
      <c r="F246" s="244">
        <v>0</v>
      </c>
      <c r="G246" s="245">
        <f t="shared" si="3"/>
        <v>1268</v>
      </c>
    </row>
    <row r="247" spans="1:7" ht="15" customHeight="1">
      <c r="A247" s="241" t="s">
        <v>91</v>
      </c>
      <c r="B247" s="242">
        <v>4267</v>
      </c>
      <c r="C247" s="243" t="s">
        <v>316</v>
      </c>
      <c r="D247" s="244">
        <v>0</v>
      </c>
      <c r="E247" s="245">
        <v>55250</v>
      </c>
      <c r="F247" s="244">
        <v>0</v>
      </c>
      <c r="G247" s="245">
        <f t="shared" si="3"/>
        <v>55250</v>
      </c>
    </row>
    <row r="248" spans="1:7" ht="15" customHeight="1">
      <c r="A248" s="241" t="s">
        <v>91</v>
      </c>
      <c r="B248" s="242">
        <v>4269</v>
      </c>
      <c r="C248" s="243" t="s">
        <v>316</v>
      </c>
      <c r="D248" s="244">
        <v>0</v>
      </c>
      <c r="E248" s="245">
        <v>9750</v>
      </c>
      <c r="F248" s="244">
        <v>0</v>
      </c>
      <c r="G248" s="245">
        <f t="shared" si="3"/>
        <v>9750</v>
      </c>
    </row>
    <row r="249" spans="1:7" ht="15" customHeight="1">
      <c r="A249" s="241" t="s">
        <v>91</v>
      </c>
      <c r="B249" s="242">
        <v>4307</v>
      </c>
      <c r="C249" s="243" t="s">
        <v>306</v>
      </c>
      <c r="D249" s="244">
        <v>0</v>
      </c>
      <c r="E249" s="245">
        <v>163589</v>
      </c>
      <c r="F249" s="244">
        <v>0</v>
      </c>
      <c r="G249" s="245">
        <f t="shared" si="3"/>
        <v>163589</v>
      </c>
    </row>
    <row r="250" spans="1:7" ht="15" customHeight="1">
      <c r="A250" s="241" t="s">
        <v>91</v>
      </c>
      <c r="B250" s="242">
        <v>4309</v>
      </c>
      <c r="C250" s="243" t="s">
        <v>306</v>
      </c>
      <c r="D250" s="244">
        <v>0</v>
      </c>
      <c r="E250" s="245">
        <v>28868</v>
      </c>
      <c r="F250" s="244">
        <v>0</v>
      </c>
      <c r="G250" s="245">
        <f t="shared" si="3"/>
        <v>28868</v>
      </c>
    </row>
    <row r="251" spans="1:7" ht="15" customHeight="1">
      <c r="A251" s="241" t="s">
        <v>91</v>
      </c>
      <c r="B251" s="242">
        <v>4717</v>
      </c>
      <c r="C251" s="243" t="s">
        <v>311</v>
      </c>
      <c r="D251" s="244">
        <v>0</v>
      </c>
      <c r="E251" s="245">
        <v>4768</v>
      </c>
      <c r="F251" s="244">
        <v>0</v>
      </c>
      <c r="G251" s="245">
        <f t="shared" si="3"/>
        <v>4768</v>
      </c>
    </row>
    <row r="252" spans="1:7" ht="15" customHeight="1">
      <c r="A252" s="241" t="s">
        <v>91</v>
      </c>
      <c r="B252" s="242">
        <v>4719</v>
      </c>
      <c r="C252" s="243" t="s">
        <v>311</v>
      </c>
      <c r="D252" s="244">
        <v>0</v>
      </c>
      <c r="E252" s="245">
        <v>841</v>
      </c>
      <c r="F252" s="244">
        <v>0</v>
      </c>
      <c r="G252" s="245">
        <f t="shared" si="3"/>
        <v>841</v>
      </c>
    </row>
    <row r="253" spans="1:7" s="235" customFormat="1" ht="15" customHeight="1">
      <c r="A253" s="236">
        <v>92195</v>
      </c>
      <c r="B253" s="237" t="s">
        <v>91</v>
      </c>
      <c r="C253" s="238" t="s">
        <v>95</v>
      </c>
      <c r="D253" s="239">
        <v>10372574</v>
      </c>
      <c r="E253" s="240">
        <f>SUM(E254:E263)</f>
        <v>1410302</v>
      </c>
      <c r="F253" s="240">
        <f>SUM(F254:F263)</f>
        <v>0</v>
      </c>
      <c r="G253" s="240">
        <f t="shared" si="3"/>
        <v>11782876</v>
      </c>
    </row>
    <row r="254" spans="1:7" ht="72" customHeight="1">
      <c r="A254" s="241" t="s">
        <v>91</v>
      </c>
      <c r="B254" s="242">
        <v>2007</v>
      </c>
      <c r="C254" s="243" t="s">
        <v>322</v>
      </c>
      <c r="D254" s="244">
        <v>110004</v>
      </c>
      <c r="E254" s="245">
        <v>246221</v>
      </c>
      <c r="F254" s="244">
        <v>0</v>
      </c>
      <c r="G254" s="245">
        <f t="shared" si="3"/>
        <v>356225</v>
      </c>
    </row>
    <row r="255" spans="1:7" ht="15" customHeight="1">
      <c r="A255" s="241" t="s">
        <v>91</v>
      </c>
      <c r="B255" s="242">
        <v>4017</v>
      </c>
      <c r="C255" s="243" t="s">
        <v>299</v>
      </c>
      <c r="D255" s="244">
        <v>0</v>
      </c>
      <c r="E255" s="245">
        <v>26048</v>
      </c>
      <c r="F255" s="244">
        <v>0</v>
      </c>
      <c r="G255" s="245">
        <f t="shared" si="3"/>
        <v>26048</v>
      </c>
    </row>
    <row r="256" spans="1:7" ht="15" customHeight="1">
      <c r="A256" s="241" t="s">
        <v>91</v>
      </c>
      <c r="B256" s="242">
        <v>4019</v>
      </c>
      <c r="C256" s="243" t="s">
        <v>299</v>
      </c>
      <c r="D256" s="244">
        <v>0</v>
      </c>
      <c r="E256" s="245">
        <v>4599</v>
      </c>
      <c r="F256" s="244">
        <v>0</v>
      </c>
      <c r="G256" s="245">
        <f t="shared" si="3"/>
        <v>4599</v>
      </c>
    </row>
    <row r="257" spans="1:7" ht="15" customHeight="1">
      <c r="A257" s="241" t="s">
        <v>91</v>
      </c>
      <c r="B257" s="242">
        <v>4117</v>
      </c>
      <c r="C257" s="243" t="s">
        <v>301</v>
      </c>
      <c r="D257" s="244">
        <v>0</v>
      </c>
      <c r="E257" s="245">
        <v>4478</v>
      </c>
      <c r="F257" s="244">
        <v>0</v>
      </c>
      <c r="G257" s="245">
        <f t="shared" si="3"/>
        <v>4478</v>
      </c>
    </row>
    <row r="258" spans="1:7" ht="15" customHeight="1">
      <c r="A258" s="241" t="s">
        <v>91</v>
      </c>
      <c r="B258" s="242">
        <v>4119</v>
      </c>
      <c r="C258" s="243" t="s">
        <v>301</v>
      </c>
      <c r="D258" s="244">
        <v>0</v>
      </c>
      <c r="E258" s="245">
        <v>790</v>
      </c>
      <c r="F258" s="244">
        <v>0</v>
      </c>
      <c r="G258" s="245">
        <f t="shared" si="3"/>
        <v>790</v>
      </c>
    </row>
    <row r="259" spans="1:7" ht="15" customHeight="1">
      <c r="A259" s="241" t="s">
        <v>91</v>
      </c>
      <c r="B259" s="242">
        <v>4127</v>
      </c>
      <c r="C259" s="243" t="s">
        <v>302</v>
      </c>
      <c r="D259" s="244">
        <v>0</v>
      </c>
      <c r="E259" s="245">
        <v>1016</v>
      </c>
      <c r="F259" s="244">
        <v>0</v>
      </c>
      <c r="G259" s="245">
        <f t="shared" si="3"/>
        <v>1016</v>
      </c>
    </row>
    <row r="260" spans="1:7" ht="15" customHeight="1">
      <c r="A260" s="241" t="s">
        <v>91</v>
      </c>
      <c r="B260" s="242">
        <v>4129</v>
      </c>
      <c r="C260" s="243" t="s">
        <v>302</v>
      </c>
      <c r="D260" s="244">
        <v>0</v>
      </c>
      <c r="E260" s="245">
        <v>179</v>
      </c>
      <c r="F260" s="244">
        <v>0</v>
      </c>
      <c r="G260" s="245">
        <f t="shared" si="3"/>
        <v>179</v>
      </c>
    </row>
    <row r="261" spans="1:7" ht="15" customHeight="1">
      <c r="A261" s="241" t="s">
        <v>91</v>
      </c>
      <c r="B261" s="242">
        <v>4307</v>
      </c>
      <c r="C261" s="243" t="s">
        <v>306</v>
      </c>
      <c r="D261" s="244">
        <v>0</v>
      </c>
      <c r="E261" s="245">
        <v>17320</v>
      </c>
      <c r="F261" s="244">
        <v>0</v>
      </c>
      <c r="G261" s="245">
        <f t="shared" si="3"/>
        <v>17320</v>
      </c>
    </row>
    <row r="262" spans="1:7" ht="15" customHeight="1">
      <c r="A262" s="241" t="s">
        <v>91</v>
      </c>
      <c r="B262" s="242">
        <v>4309</v>
      </c>
      <c r="C262" s="243" t="s">
        <v>306</v>
      </c>
      <c r="D262" s="244">
        <v>0</v>
      </c>
      <c r="E262" s="245">
        <v>3057</v>
      </c>
      <c r="F262" s="244">
        <v>0</v>
      </c>
      <c r="G262" s="245">
        <f t="shared" si="3"/>
        <v>3057</v>
      </c>
    </row>
    <row r="263" spans="1:7" ht="15" customHeight="1">
      <c r="A263" s="241" t="s">
        <v>91</v>
      </c>
      <c r="B263" s="242">
        <v>6050</v>
      </c>
      <c r="C263" s="243" t="s">
        <v>312</v>
      </c>
      <c r="D263" s="244">
        <v>0</v>
      </c>
      <c r="E263" s="245">
        <v>1106594</v>
      </c>
      <c r="F263" s="244">
        <v>0</v>
      </c>
      <c r="G263" s="245">
        <f t="shared" si="3"/>
        <v>1106594</v>
      </c>
    </row>
    <row r="264" spans="1:7" s="235" customFormat="1" ht="30" customHeight="1">
      <c r="A264" s="230" t="s">
        <v>27</v>
      </c>
      <c r="B264" s="231" t="s">
        <v>91</v>
      </c>
      <c r="C264" s="232" t="s">
        <v>69</v>
      </c>
      <c r="D264" s="233">
        <v>13898430</v>
      </c>
      <c r="E264" s="234">
        <f>E265</f>
        <v>157114</v>
      </c>
      <c r="F264" s="234">
        <f>F265</f>
        <v>41</v>
      </c>
      <c r="G264" s="234">
        <f t="shared" si="3"/>
        <v>14055503</v>
      </c>
    </row>
    <row r="265" spans="1:7" s="235" customFormat="1" ht="15" customHeight="1">
      <c r="A265" s="236">
        <v>92502</v>
      </c>
      <c r="B265" s="237" t="s">
        <v>91</v>
      </c>
      <c r="C265" s="238" t="s">
        <v>122</v>
      </c>
      <c r="D265" s="239">
        <v>13898430</v>
      </c>
      <c r="E265" s="240">
        <f>SUM(E266:E270)</f>
        <v>157114</v>
      </c>
      <c r="F265" s="240">
        <f>SUM(F266:F270)</f>
        <v>41</v>
      </c>
      <c r="G265" s="240">
        <f t="shared" si="3"/>
        <v>14055503</v>
      </c>
    </row>
    <row r="266" spans="1:7" ht="15" customHeight="1">
      <c r="A266" s="241" t="s">
        <v>91</v>
      </c>
      <c r="B266" s="242">
        <v>4040</v>
      </c>
      <c r="C266" s="243" t="s">
        <v>300</v>
      </c>
      <c r="D266" s="244">
        <v>295554</v>
      </c>
      <c r="E266" s="245">
        <v>41</v>
      </c>
      <c r="F266" s="244">
        <v>0</v>
      </c>
      <c r="G266" s="245">
        <f t="shared" si="3"/>
        <v>295595</v>
      </c>
    </row>
    <row r="267" spans="1:7" ht="15" customHeight="1">
      <c r="A267" s="241" t="s">
        <v>91</v>
      </c>
      <c r="B267" s="242">
        <v>4210</v>
      </c>
      <c r="C267" s="243" t="s">
        <v>304</v>
      </c>
      <c r="D267" s="244">
        <v>336983</v>
      </c>
      <c r="E267" s="245">
        <v>2883</v>
      </c>
      <c r="F267" s="244">
        <v>0</v>
      </c>
      <c r="G267" s="245">
        <f t="shared" si="3"/>
        <v>339866</v>
      </c>
    </row>
    <row r="268" spans="1:7" ht="28.9" customHeight="1">
      <c r="A268" s="241" t="s">
        <v>91</v>
      </c>
      <c r="B268" s="242">
        <v>4400</v>
      </c>
      <c r="C268" s="243" t="s">
        <v>317</v>
      </c>
      <c r="D268" s="244">
        <v>36421</v>
      </c>
      <c r="E268" s="245">
        <v>0</v>
      </c>
      <c r="F268" s="244">
        <v>41</v>
      </c>
      <c r="G268" s="245">
        <f t="shared" ref="G268:G273" si="4">D268+E268-F268</f>
        <v>36380</v>
      </c>
    </row>
    <row r="269" spans="1:7" ht="15" customHeight="1">
      <c r="A269" s="241" t="s">
        <v>91</v>
      </c>
      <c r="B269" s="242">
        <v>4480</v>
      </c>
      <c r="C269" s="243" t="s">
        <v>342</v>
      </c>
      <c r="D269" s="244">
        <v>31769</v>
      </c>
      <c r="E269" s="245">
        <v>4190</v>
      </c>
      <c r="F269" s="244">
        <v>0</v>
      </c>
      <c r="G269" s="245">
        <f t="shared" si="4"/>
        <v>35959</v>
      </c>
    </row>
    <row r="270" spans="1:7" ht="15" customHeight="1">
      <c r="A270" s="241" t="s">
        <v>91</v>
      </c>
      <c r="B270" s="242">
        <v>6060</v>
      </c>
      <c r="C270" s="243" t="s">
        <v>318</v>
      </c>
      <c r="D270" s="244">
        <v>124998</v>
      </c>
      <c r="E270" s="245">
        <v>150000</v>
      </c>
      <c r="F270" s="244">
        <v>0</v>
      </c>
      <c r="G270" s="245">
        <f t="shared" si="4"/>
        <v>274998</v>
      </c>
    </row>
    <row r="271" spans="1:7" s="235" customFormat="1" ht="15" customHeight="1">
      <c r="A271" s="230" t="s">
        <v>343</v>
      </c>
      <c r="B271" s="231" t="s">
        <v>91</v>
      </c>
      <c r="C271" s="232" t="s">
        <v>344</v>
      </c>
      <c r="D271" s="233">
        <v>10100000</v>
      </c>
      <c r="E271" s="234">
        <f>E272</f>
        <v>166000</v>
      </c>
      <c r="F271" s="234">
        <f>F272</f>
        <v>0</v>
      </c>
      <c r="G271" s="234">
        <f t="shared" si="4"/>
        <v>10266000</v>
      </c>
    </row>
    <row r="272" spans="1:7" s="235" customFormat="1" ht="15" customHeight="1">
      <c r="A272" s="236">
        <v>92605</v>
      </c>
      <c r="B272" s="237" t="s">
        <v>91</v>
      </c>
      <c r="C272" s="238" t="s">
        <v>285</v>
      </c>
      <c r="D272" s="239">
        <v>10100000</v>
      </c>
      <c r="E272" s="240">
        <f>E273</f>
        <v>166000</v>
      </c>
      <c r="F272" s="240">
        <f>F273</f>
        <v>0</v>
      </c>
      <c r="G272" s="240">
        <f t="shared" si="4"/>
        <v>10266000</v>
      </c>
    </row>
    <row r="273" spans="1:7" ht="41.25" customHeight="1">
      <c r="A273" s="247" t="s">
        <v>91</v>
      </c>
      <c r="B273" s="248">
        <v>2820</v>
      </c>
      <c r="C273" s="249" t="s">
        <v>345</v>
      </c>
      <c r="D273" s="250">
        <v>2600000</v>
      </c>
      <c r="E273" s="251">
        <v>166000</v>
      </c>
      <c r="F273" s="250">
        <v>0</v>
      </c>
      <c r="G273" s="251">
        <f t="shared" si="4"/>
        <v>2766000</v>
      </c>
    </row>
  </sheetData>
  <sheetProtection password="C25B" sheet="1" objects="1" scenarios="1"/>
  <mergeCells count="5">
    <mergeCell ref="A5:G5"/>
    <mergeCell ref="B7:B8"/>
    <mergeCell ref="C7:C8"/>
    <mergeCell ref="E7:E8"/>
    <mergeCell ref="F7:F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4"/>
  <sheetViews>
    <sheetView view="pageBreakPreview" topLeftCell="A14" zoomScaleSheetLayoutView="100" workbookViewId="0">
      <selection activeCell="C41" sqref="C41"/>
    </sheetView>
  </sheetViews>
  <sheetFormatPr defaultColWidth="16.75" defaultRowHeight="12.75"/>
  <cols>
    <col min="1" max="1" width="5.75" style="293" customWidth="1"/>
    <col min="2" max="2" width="5.875" style="293" customWidth="1"/>
    <col min="3" max="3" width="49.25" style="293" customWidth="1"/>
    <col min="4" max="6" width="14.625" style="293" customWidth="1"/>
    <col min="7" max="250" width="10.375" style="293" customWidth="1"/>
    <col min="251" max="251" width="5.75" style="293" customWidth="1"/>
    <col min="252" max="252" width="5.875" style="293" customWidth="1"/>
    <col min="253" max="253" width="34.125" style="293" customWidth="1"/>
    <col min="254" max="254" width="16.25" style="293" customWidth="1"/>
    <col min="255" max="256" width="16.75" style="293"/>
    <col min="257" max="257" width="5.75" style="293" customWidth="1"/>
    <col min="258" max="258" width="5.875" style="293" customWidth="1"/>
    <col min="259" max="259" width="55.875" style="293" customWidth="1"/>
    <col min="260" max="260" width="32.25" style="293" customWidth="1"/>
    <col min="261" max="261" width="16.375" style="293" customWidth="1"/>
    <col min="262" max="506" width="10.375" style="293" customWidth="1"/>
    <col min="507" max="507" width="5.75" style="293" customWidth="1"/>
    <col min="508" max="508" width="5.875" style="293" customWidth="1"/>
    <col min="509" max="509" width="34.125" style="293" customWidth="1"/>
    <col min="510" max="510" width="16.25" style="293" customWidth="1"/>
    <col min="511" max="512" width="16.75" style="293"/>
    <col min="513" max="513" width="5.75" style="293" customWidth="1"/>
    <col min="514" max="514" width="5.875" style="293" customWidth="1"/>
    <col min="515" max="515" width="55.875" style="293" customWidth="1"/>
    <col min="516" max="516" width="32.25" style="293" customWidth="1"/>
    <col min="517" max="517" width="16.375" style="293" customWidth="1"/>
    <col min="518" max="762" width="10.375" style="293" customWidth="1"/>
    <col min="763" max="763" width="5.75" style="293" customWidth="1"/>
    <col min="764" max="764" width="5.875" style="293" customWidth="1"/>
    <col min="765" max="765" width="34.125" style="293" customWidth="1"/>
    <col min="766" max="766" width="16.25" style="293" customWidth="1"/>
    <col min="767" max="768" width="16.75" style="293"/>
    <col min="769" max="769" width="5.75" style="293" customWidth="1"/>
    <col min="770" max="770" width="5.875" style="293" customWidth="1"/>
    <col min="771" max="771" width="55.875" style="293" customWidth="1"/>
    <col min="772" max="772" width="32.25" style="293" customWidth="1"/>
    <col min="773" max="773" width="16.375" style="293" customWidth="1"/>
    <col min="774" max="1018" width="10.375" style="293" customWidth="1"/>
    <col min="1019" max="1019" width="5.75" style="293" customWidth="1"/>
    <col min="1020" max="1020" width="5.875" style="293" customWidth="1"/>
    <col min="1021" max="1021" width="34.125" style="293" customWidth="1"/>
    <col min="1022" max="1022" width="16.25" style="293" customWidth="1"/>
    <col min="1023" max="1024" width="16.75" style="293"/>
    <col min="1025" max="1025" width="5.75" style="293" customWidth="1"/>
    <col min="1026" max="1026" width="5.875" style="293" customWidth="1"/>
    <col min="1027" max="1027" width="55.875" style="293" customWidth="1"/>
    <col min="1028" max="1028" width="32.25" style="293" customWidth="1"/>
    <col min="1029" max="1029" width="16.375" style="293" customWidth="1"/>
    <col min="1030" max="1274" width="10.375" style="293" customWidth="1"/>
    <col min="1275" max="1275" width="5.75" style="293" customWidth="1"/>
    <col min="1276" max="1276" width="5.875" style="293" customWidth="1"/>
    <col min="1277" max="1277" width="34.125" style="293" customWidth="1"/>
    <col min="1278" max="1278" width="16.25" style="293" customWidth="1"/>
    <col min="1279" max="1280" width="16.75" style="293"/>
    <col min="1281" max="1281" width="5.75" style="293" customWidth="1"/>
    <col min="1282" max="1282" width="5.875" style="293" customWidth="1"/>
    <col min="1283" max="1283" width="55.875" style="293" customWidth="1"/>
    <col min="1284" max="1284" width="32.25" style="293" customWidth="1"/>
    <col min="1285" max="1285" width="16.375" style="293" customWidth="1"/>
    <col min="1286" max="1530" width="10.375" style="293" customWidth="1"/>
    <col min="1531" max="1531" width="5.75" style="293" customWidth="1"/>
    <col min="1532" max="1532" width="5.875" style="293" customWidth="1"/>
    <col min="1533" max="1533" width="34.125" style="293" customWidth="1"/>
    <col min="1534" max="1534" width="16.25" style="293" customWidth="1"/>
    <col min="1535" max="1536" width="16.75" style="293"/>
    <col min="1537" max="1537" width="5.75" style="293" customWidth="1"/>
    <col min="1538" max="1538" width="5.875" style="293" customWidth="1"/>
    <col min="1539" max="1539" width="55.875" style="293" customWidth="1"/>
    <col min="1540" max="1540" width="32.25" style="293" customWidth="1"/>
    <col min="1541" max="1541" width="16.375" style="293" customWidth="1"/>
    <col min="1542" max="1786" width="10.375" style="293" customWidth="1"/>
    <col min="1787" max="1787" width="5.75" style="293" customWidth="1"/>
    <col min="1788" max="1788" width="5.875" style="293" customWidth="1"/>
    <col min="1789" max="1789" width="34.125" style="293" customWidth="1"/>
    <col min="1790" max="1790" width="16.25" style="293" customWidth="1"/>
    <col min="1791" max="1792" width="16.75" style="293"/>
    <col min="1793" max="1793" width="5.75" style="293" customWidth="1"/>
    <col min="1794" max="1794" width="5.875" style="293" customWidth="1"/>
    <col min="1795" max="1795" width="55.875" style="293" customWidth="1"/>
    <col min="1796" max="1796" width="32.25" style="293" customWidth="1"/>
    <col min="1797" max="1797" width="16.375" style="293" customWidth="1"/>
    <col min="1798" max="2042" width="10.375" style="293" customWidth="1"/>
    <col min="2043" max="2043" width="5.75" style="293" customWidth="1"/>
    <col min="2044" max="2044" width="5.875" style="293" customWidth="1"/>
    <col min="2045" max="2045" width="34.125" style="293" customWidth="1"/>
    <col min="2046" max="2046" width="16.25" style="293" customWidth="1"/>
    <col min="2047" max="2048" width="16.75" style="293"/>
    <col min="2049" max="2049" width="5.75" style="293" customWidth="1"/>
    <col min="2050" max="2050" width="5.875" style="293" customWidth="1"/>
    <col min="2051" max="2051" width="55.875" style="293" customWidth="1"/>
    <col min="2052" max="2052" width="32.25" style="293" customWidth="1"/>
    <col min="2053" max="2053" width="16.375" style="293" customWidth="1"/>
    <col min="2054" max="2298" width="10.375" style="293" customWidth="1"/>
    <col min="2299" max="2299" width="5.75" style="293" customWidth="1"/>
    <col min="2300" max="2300" width="5.875" style="293" customWidth="1"/>
    <col min="2301" max="2301" width="34.125" style="293" customWidth="1"/>
    <col min="2302" max="2302" width="16.25" style="293" customWidth="1"/>
    <col min="2303" max="2304" width="16.75" style="293"/>
    <col min="2305" max="2305" width="5.75" style="293" customWidth="1"/>
    <col min="2306" max="2306" width="5.875" style="293" customWidth="1"/>
    <col min="2307" max="2307" width="55.875" style="293" customWidth="1"/>
    <col min="2308" max="2308" width="32.25" style="293" customWidth="1"/>
    <col min="2309" max="2309" width="16.375" style="293" customWidth="1"/>
    <col min="2310" max="2554" width="10.375" style="293" customWidth="1"/>
    <col min="2555" max="2555" width="5.75" style="293" customWidth="1"/>
    <col min="2556" max="2556" width="5.875" style="293" customWidth="1"/>
    <col min="2557" max="2557" width="34.125" style="293" customWidth="1"/>
    <col min="2558" max="2558" width="16.25" style="293" customWidth="1"/>
    <col min="2559" max="2560" width="16.75" style="293"/>
    <col min="2561" max="2561" width="5.75" style="293" customWidth="1"/>
    <col min="2562" max="2562" width="5.875" style="293" customWidth="1"/>
    <col min="2563" max="2563" width="55.875" style="293" customWidth="1"/>
    <col min="2564" max="2564" width="32.25" style="293" customWidth="1"/>
    <col min="2565" max="2565" width="16.375" style="293" customWidth="1"/>
    <col min="2566" max="2810" width="10.375" style="293" customWidth="1"/>
    <col min="2811" max="2811" width="5.75" style="293" customWidth="1"/>
    <col min="2812" max="2812" width="5.875" style="293" customWidth="1"/>
    <col min="2813" max="2813" width="34.125" style="293" customWidth="1"/>
    <col min="2814" max="2814" width="16.25" style="293" customWidth="1"/>
    <col min="2815" max="2816" width="16.75" style="293"/>
    <col min="2817" max="2817" width="5.75" style="293" customWidth="1"/>
    <col min="2818" max="2818" width="5.875" style="293" customWidth="1"/>
    <col min="2819" max="2819" width="55.875" style="293" customWidth="1"/>
    <col min="2820" max="2820" width="32.25" style="293" customWidth="1"/>
    <col min="2821" max="2821" width="16.375" style="293" customWidth="1"/>
    <col min="2822" max="3066" width="10.375" style="293" customWidth="1"/>
    <col min="3067" max="3067" width="5.75" style="293" customWidth="1"/>
    <col min="3068" max="3068" width="5.875" style="293" customWidth="1"/>
    <col min="3069" max="3069" width="34.125" style="293" customWidth="1"/>
    <col min="3070" max="3070" width="16.25" style="293" customWidth="1"/>
    <col min="3071" max="3072" width="16.75" style="293"/>
    <col min="3073" max="3073" width="5.75" style="293" customWidth="1"/>
    <col min="3074" max="3074" width="5.875" style="293" customWidth="1"/>
    <col min="3075" max="3075" width="55.875" style="293" customWidth="1"/>
    <col min="3076" max="3076" width="32.25" style="293" customWidth="1"/>
    <col min="3077" max="3077" width="16.375" style="293" customWidth="1"/>
    <col min="3078" max="3322" width="10.375" style="293" customWidth="1"/>
    <col min="3323" max="3323" width="5.75" style="293" customWidth="1"/>
    <col min="3324" max="3324" width="5.875" style="293" customWidth="1"/>
    <col min="3325" max="3325" width="34.125" style="293" customWidth="1"/>
    <col min="3326" max="3326" width="16.25" style="293" customWidth="1"/>
    <col min="3327" max="3328" width="16.75" style="293"/>
    <col min="3329" max="3329" width="5.75" style="293" customWidth="1"/>
    <col min="3330" max="3330" width="5.875" style="293" customWidth="1"/>
    <col min="3331" max="3331" width="55.875" style="293" customWidth="1"/>
    <col min="3332" max="3332" width="32.25" style="293" customWidth="1"/>
    <col min="3333" max="3333" width="16.375" style="293" customWidth="1"/>
    <col min="3334" max="3578" width="10.375" style="293" customWidth="1"/>
    <col min="3579" max="3579" width="5.75" style="293" customWidth="1"/>
    <col min="3580" max="3580" width="5.875" style="293" customWidth="1"/>
    <col min="3581" max="3581" width="34.125" style="293" customWidth="1"/>
    <col min="3582" max="3582" width="16.25" style="293" customWidth="1"/>
    <col min="3583" max="3584" width="16.75" style="293"/>
    <col min="3585" max="3585" width="5.75" style="293" customWidth="1"/>
    <col min="3586" max="3586" width="5.875" style="293" customWidth="1"/>
    <col min="3587" max="3587" width="55.875" style="293" customWidth="1"/>
    <col min="3588" max="3588" width="32.25" style="293" customWidth="1"/>
    <col min="3589" max="3589" width="16.375" style="293" customWidth="1"/>
    <col min="3590" max="3834" width="10.375" style="293" customWidth="1"/>
    <col min="3835" max="3835" width="5.75" style="293" customWidth="1"/>
    <col min="3836" max="3836" width="5.875" style="293" customWidth="1"/>
    <col min="3837" max="3837" width="34.125" style="293" customWidth="1"/>
    <col min="3838" max="3838" width="16.25" style="293" customWidth="1"/>
    <col min="3839" max="3840" width="16.75" style="293"/>
    <col min="3841" max="3841" width="5.75" style="293" customWidth="1"/>
    <col min="3842" max="3842" width="5.875" style="293" customWidth="1"/>
    <col min="3843" max="3843" width="55.875" style="293" customWidth="1"/>
    <col min="3844" max="3844" width="32.25" style="293" customWidth="1"/>
    <col min="3845" max="3845" width="16.375" style="293" customWidth="1"/>
    <col min="3846" max="4090" width="10.375" style="293" customWidth="1"/>
    <col min="4091" max="4091" width="5.75" style="293" customWidth="1"/>
    <col min="4092" max="4092" width="5.875" style="293" customWidth="1"/>
    <col min="4093" max="4093" width="34.125" style="293" customWidth="1"/>
    <col min="4094" max="4094" width="16.25" style="293" customWidth="1"/>
    <col min="4095" max="4096" width="16.75" style="293"/>
    <col min="4097" max="4097" width="5.75" style="293" customWidth="1"/>
    <col min="4098" max="4098" width="5.875" style="293" customWidth="1"/>
    <col min="4099" max="4099" width="55.875" style="293" customWidth="1"/>
    <col min="4100" max="4100" width="32.25" style="293" customWidth="1"/>
    <col min="4101" max="4101" width="16.375" style="293" customWidth="1"/>
    <col min="4102" max="4346" width="10.375" style="293" customWidth="1"/>
    <col min="4347" max="4347" width="5.75" style="293" customWidth="1"/>
    <col min="4348" max="4348" width="5.875" style="293" customWidth="1"/>
    <col min="4349" max="4349" width="34.125" style="293" customWidth="1"/>
    <col min="4350" max="4350" width="16.25" style="293" customWidth="1"/>
    <col min="4351" max="4352" width="16.75" style="293"/>
    <col min="4353" max="4353" width="5.75" style="293" customWidth="1"/>
    <col min="4354" max="4354" width="5.875" style="293" customWidth="1"/>
    <col min="4355" max="4355" width="55.875" style="293" customWidth="1"/>
    <col min="4356" max="4356" width="32.25" style="293" customWidth="1"/>
    <col min="4357" max="4357" width="16.375" style="293" customWidth="1"/>
    <col min="4358" max="4602" width="10.375" style="293" customWidth="1"/>
    <col min="4603" max="4603" width="5.75" style="293" customWidth="1"/>
    <col min="4604" max="4604" width="5.875" style="293" customWidth="1"/>
    <col min="4605" max="4605" width="34.125" style="293" customWidth="1"/>
    <col min="4606" max="4606" width="16.25" style="293" customWidth="1"/>
    <col min="4607" max="4608" width="16.75" style="293"/>
    <col min="4609" max="4609" width="5.75" style="293" customWidth="1"/>
    <col min="4610" max="4610" width="5.875" style="293" customWidth="1"/>
    <col min="4611" max="4611" width="55.875" style="293" customWidth="1"/>
    <col min="4612" max="4612" width="32.25" style="293" customWidth="1"/>
    <col min="4613" max="4613" width="16.375" style="293" customWidth="1"/>
    <col min="4614" max="4858" width="10.375" style="293" customWidth="1"/>
    <col min="4859" max="4859" width="5.75" style="293" customWidth="1"/>
    <col min="4860" max="4860" width="5.875" style="293" customWidth="1"/>
    <col min="4861" max="4861" width="34.125" style="293" customWidth="1"/>
    <col min="4862" max="4862" width="16.25" style="293" customWidth="1"/>
    <col min="4863" max="4864" width="16.75" style="293"/>
    <col min="4865" max="4865" width="5.75" style="293" customWidth="1"/>
    <col min="4866" max="4866" width="5.875" style="293" customWidth="1"/>
    <col min="4867" max="4867" width="55.875" style="293" customWidth="1"/>
    <col min="4868" max="4868" width="32.25" style="293" customWidth="1"/>
    <col min="4869" max="4869" width="16.375" style="293" customWidth="1"/>
    <col min="4870" max="5114" width="10.375" style="293" customWidth="1"/>
    <col min="5115" max="5115" width="5.75" style="293" customWidth="1"/>
    <col min="5116" max="5116" width="5.875" style="293" customWidth="1"/>
    <col min="5117" max="5117" width="34.125" style="293" customWidth="1"/>
    <col min="5118" max="5118" width="16.25" style="293" customWidth="1"/>
    <col min="5119" max="5120" width="16.75" style="293"/>
    <col min="5121" max="5121" width="5.75" style="293" customWidth="1"/>
    <col min="5122" max="5122" width="5.875" style="293" customWidth="1"/>
    <col min="5123" max="5123" width="55.875" style="293" customWidth="1"/>
    <col min="5124" max="5124" width="32.25" style="293" customWidth="1"/>
    <col min="5125" max="5125" width="16.375" style="293" customWidth="1"/>
    <col min="5126" max="5370" width="10.375" style="293" customWidth="1"/>
    <col min="5371" max="5371" width="5.75" style="293" customWidth="1"/>
    <col min="5372" max="5372" width="5.875" style="293" customWidth="1"/>
    <col min="5373" max="5373" width="34.125" style="293" customWidth="1"/>
    <col min="5374" max="5374" width="16.25" style="293" customWidth="1"/>
    <col min="5375" max="5376" width="16.75" style="293"/>
    <col min="5377" max="5377" width="5.75" style="293" customWidth="1"/>
    <col min="5378" max="5378" width="5.875" style="293" customWidth="1"/>
    <col min="5379" max="5379" width="55.875" style="293" customWidth="1"/>
    <col min="5380" max="5380" width="32.25" style="293" customWidth="1"/>
    <col min="5381" max="5381" width="16.375" style="293" customWidth="1"/>
    <col min="5382" max="5626" width="10.375" style="293" customWidth="1"/>
    <col min="5627" max="5627" width="5.75" style="293" customWidth="1"/>
    <col min="5628" max="5628" width="5.875" style="293" customWidth="1"/>
    <col min="5629" max="5629" width="34.125" style="293" customWidth="1"/>
    <col min="5630" max="5630" width="16.25" style="293" customWidth="1"/>
    <col min="5631" max="5632" width="16.75" style="293"/>
    <col min="5633" max="5633" width="5.75" style="293" customWidth="1"/>
    <col min="5634" max="5634" width="5.875" style="293" customWidth="1"/>
    <col min="5635" max="5635" width="55.875" style="293" customWidth="1"/>
    <col min="5636" max="5636" width="32.25" style="293" customWidth="1"/>
    <col min="5637" max="5637" width="16.375" style="293" customWidth="1"/>
    <col min="5638" max="5882" width="10.375" style="293" customWidth="1"/>
    <col min="5883" max="5883" width="5.75" style="293" customWidth="1"/>
    <col min="5884" max="5884" width="5.875" style="293" customWidth="1"/>
    <col min="5885" max="5885" width="34.125" style="293" customWidth="1"/>
    <col min="5886" max="5886" width="16.25" style="293" customWidth="1"/>
    <col min="5887" max="5888" width="16.75" style="293"/>
    <col min="5889" max="5889" width="5.75" style="293" customWidth="1"/>
    <col min="5890" max="5890" width="5.875" style="293" customWidth="1"/>
    <col min="5891" max="5891" width="55.875" style="293" customWidth="1"/>
    <col min="5892" max="5892" width="32.25" style="293" customWidth="1"/>
    <col min="5893" max="5893" width="16.375" style="293" customWidth="1"/>
    <col min="5894" max="6138" width="10.375" style="293" customWidth="1"/>
    <col min="6139" max="6139" width="5.75" style="293" customWidth="1"/>
    <col min="6140" max="6140" width="5.875" style="293" customWidth="1"/>
    <col min="6141" max="6141" width="34.125" style="293" customWidth="1"/>
    <col min="6142" max="6142" width="16.25" style="293" customWidth="1"/>
    <col min="6143" max="6144" width="16.75" style="293"/>
    <col min="6145" max="6145" width="5.75" style="293" customWidth="1"/>
    <col min="6146" max="6146" width="5.875" style="293" customWidth="1"/>
    <col min="6147" max="6147" width="55.875" style="293" customWidth="1"/>
    <col min="6148" max="6148" width="32.25" style="293" customWidth="1"/>
    <col min="6149" max="6149" width="16.375" style="293" customWidth="1"/>
    <col min="6150" max="6394" width="10.375" style="293" customWidth="1"/>
    <col min="6395" max="6395" width="5.75" style="293" customWidth="1"/>
    <col min="6396" max="6396" width="5.875" style="293" customWidth="1"/>
    <col min="6397" max="6397" width="34.125" style="293" customWidth="1"/>
    <col min="6398" max="6398" width="16.25" style="293" customWidth="1"/>
    <col min="6399" max="6400" width="16.75" style="293"/>
    <col min="6401" max="6401" width="5.75" style="293" customWidth="1"/>
    <col min="6402" max="6402" width="5.875" style="293" customWidth="1"/>
    <col min="6403" max="6403" width="55.875" style="293" customWidth="1"/>
    <col min="6404" max="6404" width="32.25" style="293" customWidth="1"/>
    <col min="6405" max="6405" width="16.375" style="293" customWidth="1"/>
    <col min="6406" max="6650" width="10.375" style="293" customWidth="1"/>
    <col min="6651" max="6651" width="5.75" style="293" customWidth="1"/>
    <col min="6652" max="6652" width="5.875" style="293" customWidth="1"/>
    <col min="6653" max="6653" width="34.125" style="293" customWidth="1"/>
    <col min="6654" max="6654" width="16.25" style="293" customWidth="1"/>
    <col min="6655" max="6656" width="16.75" style="293"/>
    <col min="6657" max="6657" width="5.75" style="293" customWidth="1"/>
    <col min="6658" max="6658" width="5.875" style="293" customWidth="1"/>
    <col min="6659" max="6659" width="55.875" style="293" customWidth="1"/>
    <col min="6660" max="6660" width="32.25" style="293" customWidth="1"/>
    <col min="6661" max="6661" width="16.375" style="293" customWidth="1"/>
    <col min="6662" max="6906" width="10.375" style="293" customWidth="1"/>
    <col min="6907" max="6907" width="5.75" style="293" customWidth="1"/>
    <col min="6908" max="6908" width="5.875" style="293" customWidth="1"/>
    <col min="6909" max="6909" width="34.125" style="293" customWidth="1"/>
    <col min="6910" max="6910" width="16.25" style="293" customWidth="1"/>
    <col min="6911" max="6912" width="16.75" style="293"/>
    <col min="6913" max="6913" width="5.75" style="293" customWidth="1"/>
    <col min="6914" max="6914" width="5.875" style="293" customWidth="1"/>
    <col min="6915" max="6915" width="55.875" style="293" customWidth="1"/>
    <col min="6916" max="6916" width="32.25" style="293" customWidth="1"/>
    <col min="6917" max="6917" width="16.375" style="293" customWidth="1"/>
    <col min="6918" max="7162" width="10.375" style="293" customWidth="1"/>
    <col min="7163" max="7163" width="5.75" style="293" customWidth="1"/>
    <col min="7164" max="7164" width="5.875" style="293" customWidth="1"/>
    <col min="7165" max="7165" width="34.125" style="293" customWidth="1"/>
    <col min="7166" max="7166" width="16.25" style="293" customWidth="1"/>
    <col min="7167" max="7168" width="16.75" style="293"/>
    <col min="7169" max="7169" width="5.75" style="293" customWidth="1"/>
    <col min="7170" max="7170" width="5.875" style="293" customWidth="1"/>
    <col min="7171" max="7171" width="55.875" style="293" customWidth="1"/>
    <col min="7172" max="7172" width="32.25" style="293" customWidth="1"/>
    <col min="7173" max="7173" width="16.375" style="293" customWidth="1"/>
    <col min="7174" max="7418" width="10.375" style="293" customWidth="1"/>
    <col min="7419" max="7419" width="5.75" style="293" customWidth="1"/>
    <col min="7420" max="7420" width="5.875" style="293" customWidth="1"/>
    <col min="7421" max="7421" width="34.125" style="293" customWidth="1"/>
    <col min="7422" max="7422" width="16.25" style="293" customWidth="1"/>
    <col min="7423" max="7424" width="16.75" style="293"/>
    <col min="7425" max="7425" width="5.75" style="293" customWidth="1"/>
    <col min="7426" max="7426" width="5.875" style="293" customWidth="1"/>
    <col min="7427" max="7427" width="55.875" style="293" customWidth="1"/>
    <col min="7428" max="7428" width="32.25" style="293" customWidth="1"/>
    <col min="7429" max="7429" width="16.375" style="293" customWidth="1"/>
    <col min="7430" max="7674" width="10.375" style="293" customWidth="1"/>
    <col min="7675" max="7675" width="5.75" style="293" customWidth="1"/>
    <col min="7676" max="7676" width="5.875" style="293" customWidth="1"/>
    <col min="7677" max="7677" width="34.125" style="293" customWidth="1"/>
    <col min="7678" max="7678" width="16.25" style="293" customWidth="1"/>
    <col min="7679" max="7680" width="16.75" style="293"/>
    <col min="7681" max="7681" width="5.75" style="293" customWidth="1"/>
    <col min="7682" max="7682" width="5.875" style="293" customWidth="1"/>
    <col min="7683" max="7683" width="55.875" style="293" customWidth="1"/>
    <col min="7684" max="7684" width="32.25" style="293" customWidth="1"/>
    <col min="7685" max="7685" width="16.375" style="293" customWidth="1"/>
    <col min="7686" max="7930" width="10.375" style="293" customWidth="1"/>
    <col min="7931" max="7931" width="5.75" style="293" customWidth="1"/>
    <col min="7932" max="7932" width="5.875" style="293" customWidth="1"/>
    <col min="7933" max="7933" width="34.125" style="293" customWidth="1"/>
    <col min="7934" max="7934" width="16.25" style="293" customWidth="1"/>
    <col min="7935" max="7936" width="16.75" style="293"/>
    <col min="7937" max="7937" width="5.75" style="293" customWidth="1"/>
    <col min="7938" max="7938" width="5.875" style="293" customWidth="1"/>
    <col min="7939" max="7939" width="55.875" style="293" customWidth="1"/>
    <col min="7940" max="7940" width="32.25" style="293" customWidth="1"/>
    <col min="7941" max="7941" width="16.375" style="293" customWidth="1"/>
    <col min="7942" max="8186" width="10.375" style="293" customWidth="1"/>
    <col min="8187" max="8187" width="5.75" style="293" customWidth="1"/>
    <col min="8188" max="8188" width="5.875" style="293" customWidth="1"/>
    <col min="8189" max="8189" width="34.125" style="293" customWidth="1"/>
    <col min="8190" max="8190" width="16.25" style="293" customWidth="1"/>
    <col min="8191" max="8192" width="16.75" style="293"/>
    <col min="8193" max="8193" width="5.75" style="293" customWidth="1"/>
    <col min="8194" max="8194" width="5.875" style="293" customWidth="1"/>
    <col min="8195" max="8195" width="55.875" style="293" customWidth="1"/>
    <col min="8196" max="8196" width="32.25" style="293" customWidth="1"/>
    <col min="8197" max="8197" width="16.375" style="293" customWidth="1"/>
    <col min="8198" max="8442" width="10.375" style="293" customWidth="1"/>
    <col min="8443" max="8443" width="5.75" style="293" customWidth="1"/>
    <col min="8444" max="8444" width="5.875" style="293" customWidth="1"/>
    <col min="8445" max="8445" width="34.125" style="293" customWidth="1"/>
    <col min="8446" max="8446" width="16.25" style="293" customWidth="1"/>
    <col min="8447" max="8448" width="16.75" style="293"/>
    <col min="8449" max="8449" width="5.75" style="293" customWidth="1"/>
    <col min="8450" max="8450" width="5.875" style="293" customWidth="1"/>
    <col min="8451" max="8451" width="55.875" style="293" customWidth="1"/>
    <col min="8452" max="8452" width="32.25" style="293" customWidth="1"/>
    <col min="8453" max="8453" width="16.375" style="293" customWidth="1"/>
    <col min="8454" max="8698" width="10.375" style="293" customWidth="1"/>
    <col min="8699" max="8699" width="5.75" style="293" customWidth="1"/>
    <col min="8700" max="8700" width="5.875" style="293" customWidth="1"/>
    <col min="8701" max="8701" width="34.125" style="293" customWidth="1"/>
    <col min="8702" max="8702" width="16.25" style="293" customWidth="1"/>
    <col min="8703" max="8704" width="16.75" style="293"/>
    <col min="8705" max="8705" width="5.75" style="293" customWidth="1"/>
    <col min="8706" max="8706" width="5.875" style="293" customWidth="1"/>
    <col min="8707" max="8707" width="55.875" style="293" customWidth="1"/>
    <col min="8708" max="8708" width="32.25" style="293" customWidth="1"/>
    <col min="8709" max="8709" width="16.375" style="293" customWidth="1"/>
    <col min="8710" max="8954" width="10.375" style="293" customWidth="1"/>
    <col min="8955" max="8955" width="5.75" style="293" customWidth="1"/>
    <col min="8956" max="8956" width="5.875" style="293" customWidth="1"/>
    <col min="8957" max="8957" width="34.125" style="293" customWidth="1"/>
    <col min="8958" max="8958" width="16.25" style="293" customWidth="1"/>
    <col min="8959" max="8960" width="16.75" style="293"/>
    <col min="8961" max="8961" width="5.75" style="293" customWidth="1"/>
    <col min="8962" max="8962" width="5.875" style="293" customWidth="1"/>
    <col min="8963" max="8963" width="55.875" style="293" customWidth="1"/>
    <col min="8964" max="8964" width="32.25" style="293" customWidth="1"/>
    <col min="8965" max="8965" width="16.375" style="293" customWidth="1"/>
    <col min="8966" max="9210" width="10.375" style="293" customWidth="1"/>
    <col min="9211" max="9211" width="5.75" style="293" customWidth="1"/>
    <col min="9212" max="9212" width="5.875" style="293" customWidth="1"/>
    <col min="9213" max="9213" width="34.125" style="293" customWidth="1"/>
    <col min="9214" max="9214" width="16.25" style="293" customWidth="1"/>
    <col min="9215" max="9216" width="16.75" style="293"/>
    <col min="9217" max="9217" width="5.75" style="293" customWidth="1"/>
    <col min="9218" max="9218" width="5.875" style="293" customWidth="1"/>
    <col min="9219" max="9219" width="55.875" style="293" customWidth="1"/>
    <col min="9220" max="9220" width="32.25" style="293" customWidth="1"/>
    <col min="9221" max="9221" width="16.375" style="293" customWidth="1"/>
    <col min="9222" max="9466" width="10.375" style="293" customWidth="1"/>
    <col min="9467" max="9467" width="5.75" style="293" customWidth="1"/>
    <col min="9468" max="9468" width="5.875" style="293" customWidth="1"/>
    <col min="9469" max="9469" width="34.125" style="293" customWidth="1"/>
    <col min="9470" max="9470" width="16.25" style="293" customWidth="1"/>
    <col min="9471" max="9472" width="16.75" style="293"/>
    <col min="9473" max="9473" width="5.75" style="293" customWidth="1"/>
    <col min="9474" max="9474" width="5.875" style="293" customWidth="1"/>
    <col min="9475" max="9475" width="55.875" style="293" customWidth="1"/>
    <col min="9476" max="9476" width="32.25" style="293" customWidth="1"/>
    <col min="9477" max="9477" width="16.375" style="293" customWidth="1"/>
    <col min="9478" max="9722" width="10.375" style="293" customWidth="1"/>
    <col min="9723" max="9723" width="5.75" style="293" customWidth="1"/>
    <col min="9724" max="9724" width="5.875" style="293" customWidth="1"/>
    <col min="9725" max="9725" width="34.125" style="293" customWidth="1"/>
    <col min="9726" max="9726" width="16.25" style="293" customWidth="1"/>
    <col min="9727" max="9728" width="16.75" style="293"/>
    <col min="9729" max="9729" width="5.75" style="293" customWidth="1"/>
    <col min="9730" max="9730" width="5.875" style="293" customWidth="1"/>
    <col min="9731" max="9731" width="55.875" style="293" customWidth="1"/>
    <col min="9732" max="9732" width="32.25" style="293" customWidth="1"/>
    <col min="9733" max="9733" width="16.375" style="293" customWidth="1"/>
    <col min="9734" max="9978" width="10.375" style="293" customWidth="1"/>
    <col min="9979" max="9979" width="5.75" style="293" customWidth="1"/>
    <col min="9980" max="9980" width="5.875" style="293" customWidth="1"/>
    <col min="9981" max="9981" width="34.125" style="293" customWidth="1"/>
    <col min="9982" max="9982" width="16.25" style="293" customWidth="1"/>
    <col min="9983" max="9984" width="16.75" style="293"/>
    <col min="9985" max="9985" width="5.75" style="293" customWidth="1"/>
    <col min="9986" max="9986" width="5.875" style="293" customWidth="1"/>
    <col min="9987" max="9987" width="55.875" style="293" customWidth="1"/>
    <col min="9988" max="9988" width="32.25" style="293" customWidth="1"/>
    <col min="9989" max="9989" width="16.375" style="293" customWidth="1"/>
    <col min="9990" max="10234" width="10.375" style="293" customWidth="1"/>
    <col min="10235" max="10235" width="5.75" style="293" customWidth="1"/>
    <col min="10236" max="10236" width="5.875" style="293" customWidth="1"/>
    <col min="10237" max="10237" width="34.125" style="293" customWidth="1"/>
    <col min="10238" max="10238" width="16.25" style="293" customWidth="1"/>
    <col min="10239" max="10240" width="16.75" style="293"/>
    <col min="10241" max="10241" width="5.75" style="293" customWidth="1"/>
    <col min="10242" max="10242" width="5.875" style="293" customWidth="1"/>
    <col min="10243" max="10243" width="55.875" style="293" customWidth="1"/>
    <col min="10244" max="10244" width="32.25" style="293" customWidth="1"/>
    <col min="10245" max="10245" width="16.375" style="293" customWidth="1"/>
    <col min="10246" max="10490" width="10.375" style="293" customWidth="1"/>
    <col min="10491" max="10491" width="5.75" style="293" customWidth="1"/>
    <col min="10492" max="10492" width="5.875" style="293" customWidth="1"/>
    <col min="10493" max="10493" width="34.125" style="293" customWidth="1"/>
    <col min="10494" max="10494" width="16.25" style="293" customWidth="1"/>
    <col min="10495" max="10496" width="16.75" style="293"/>
    <col min="10497" max="10497" width="5.75" style="293" customWidth="1"/>
    <col min="10498" max="10498" width="5.875" style="293" customWidth="1"/>
    <col min="10499" max="10499" width="55.875" style="293" customWidth="1"/>
    <col min="10500" max="10500" width="32.25" style="293" customWidth="1"/>
    <col min="10501" max="10501" width="16.375" style="293" customWidth="1"/>
    <col min="10502" max="10746" width="10.375" style="293" customWidth="1"/>
    <col min="10747" max="10747" width="5.75" style="293" customWidth="1"/>
    <col min="10748" max="10748" width="5.875" style="293" customWidth="1"/>
    <col min="10749" max="10749" width="34.125" style="293" customWidth="1"/>
    <col min="10750" max="10750" width="16.25" style="293" customWidth="1"/>
    <col min="10751" max="10752" width="16.75" style="293"/>
    <col min="10753" max="10753" width="5.75" style="293" customWidth="1"/>
    <col min="10754" max="10754" width="5.875" style="293" customWidth="1"/>
    <col min="10755" max="10755" width="55.875" style="293" customWidth="1"/>
    <col min="10756" max="10756" width="32.25" style="293" customWidth="1"/>
    <col min="10757" max="10757" width="16.375" style="293" customWidth="1"/>
    <col min="10758" max="11002" width="10.375" style="293" customWidth="1"/>
    <col min="11003" max="11003" width="5.75" style="293" customWidth="1"/>
    <col min="11004" max="11004" width="5.875" style="293" customWidth="1"/>
    <col min="11005" max="11005" width="34.125" style="293" customWidth="1"/>
    <col min="11006" max="11006" width="16.25" style="293" customWidth="1"/>
    <col min="11007" max="11008" width="16.75" style="293"/>
    <col min="11009" max="11009" width="5.75" style="293" customWidth="1"/>
    <col min="11010" max="11010" width="5.875" style="293" customWidth="1"/>
    <col min="11011" max="11011" width="55.875" style="293" customWidth="1"/>
    <col min="11012" max="11012" width="32.25" style="293" customWidth="1"/>
    <col min="11013" max="11013" width="16.375" style="293" customWidth="1"/>
    <col min="11014" max="11258" width="10.375" style="293" customWidth="1"/>
    <col min="11259" max="11259" width="5.75" style="293" customWidth="1"/>
    <col min="11260" max="11260" width="5.875" style="293" customWidth="1"/>
    <col min="11261" max="11261" width="34.125" style="293" customWidth="1"/>
    <col min="11262" max="11262" width="16.25" style="293" customWidth="1"/>
    <col min="11263" max="11264" width="16.75" style="293"/>
    <col min="11265" max="11265" width="5.75" style="293" customWidth="1"/>
    <col min="11266" max="11266" width="5.875" style="293" customWidth="1"/>
    <col min="11267" max="11267" width="55.875" style="293" customWidth="1"/>
    <col min="11268" max="11268" width="32.25" style="293" customWidth="1"/>
    <col min="11269" max="11269" width="16.375" style="293" customWidth="1"/>
    <col min="11270" max="11514" width="10.375" style="293" customWidth="1"/>
    <col min="11515" max="11515" width="5.75" style="293" customWidth="1"/>
    <col min="11516" max="11516" width="5.875" style="293" customWidth="1"/>
    <col min="11517" max="11517" width="34.125" style="293" customWidth="1"/>
    <col min="11518" max="11518" width="16.25" style="293" customWidth="1"/>
    <col min="11519" max="11520" width="16.75" style="293"/>
    <col min="11521" max="11521" width="5.75" style="293" customWidth="1"/>
    <col min="11522" max="11522" width="5.875" style="293" customWidth="1"/>
    <col min="11523" max="11523" width="55.875" style="293" customWidth="1"/>
    <col min="11524" max="11524" width="32.25" style="293" customWidth="1"/>
    <col min="11525" max="11525" width="16.375" style="293" customWidth="1"/>
    <col min="11526" max="11770" width="10.375" style="293" customWidth="1"/>
    <col min="11771" max="11771" width="5.75" style="293" customWidth="1"/>
    <col min="11772" max="11772" width="5.875" style="293" customWidth="1"/>
    <col min="11773" max="11773" width="34.125" style="293" customWidth="1"/>
    <col min="11774" max="11774" width="16.25" style="293" customWidth="1"/>
    <col min="11775" max="11776" width="16.75" style="293"/>
    <col min="11777" max="11777" width="5.75" style="293" customWidth="1"/>
    <col min="11778" max="11778" width="5.875" style="293" customWidth="1"/>
    <col min="11779" max="11779" width="55.875" style="293" customWidth="1"/>
    <col min="11780" max="11780" width="32.25" style="293" customWidth="1"/>
    <col min="11781" max="11781" width="16.375" style="293" customWidth="1"/>
    <col min="11782" max="12026" width="10.375" style="293" customWidth="1"/>
    <col min="12027" max="12027" width="5.75" style="293" customWidth="1"/>
    <col min="12028" max="12028" width="5.875" style="293" customWidth="1"/>
    <col min="12029" max="12029" width="34.125" style="293" customWidth="1"/>
    <col min="12030" max="12030" width="16.25" style="293" customWidth="1"/>
    <col min="12031" max="12032" width="16.75" style="293"/>
    <col min="12033" max="12033" width="5.75" style="293" customWidth="1"/>
    <col min="12034" max="12034" width="5.875" style="293" customWidth="1"/>
    <col min="12035" max="12035" width="55.875" style="293" customWidth="1"/>
    <col min="12036" max="12036" width="32.25" style="293" customWidth="1"/>
    <col min="12037" max="12037" width="16.375" style="293" customWidth="1"/>
    <col min="12038" max="12282" width="10.375" style="293" customWidth="1"/>
    <col min="12283" max="12283" width="5.75" style="293" customWidth="1"/>
    <col min="12284" max="12284" width="5.875" style="293" customWidth="1"/>
    <col min="12285" max="12285" width="34.125" style="293" customWidth="1"/>
    <col min="12286" max="12286" width="16.25" style="293" customWidth="1"/>
    <col min="12287" max="12288" width="16.75" style="293"/>
    <col min="12289" max="12289" width="5.75" style="293" customWidth="1"/>
    <col min="12290" max="12290" width="5.875" style="293" customWidth="1"/>
    <col min="12291" max="12291" width="55.875" style="293" customWidth="1"/>
    <col min="12292" max="12292" width="32.25" style="293" customWidth="1"/>
    <col min="12293" max="12293" width="16.375" style="293" customWidth="1"/>
    <col min="12294" max="12538" width="10.375" style="293" customWidth="1"/>
    <col min="12539" max="12539" width="5.75" style="293" customWidth="1"/>
    <col min="12540" max="12540" width="5.875" style="293" customWidth="1"/>
    <col min="12541" max="12541" width="34.125" style="293" customWidth="1"/>
    <col min="12542" max="12542" width="16.25" style="293" customWidth="1"/>
    <col min="12543" max="12544" width="16.75" style="293"/>
    <col min="12545" max="12545" width="5.75" style="293" customWidth="1"/>
    <col min="12546" max="12546" width="5.875" style="293" customWidth="1"/>
    <col min="12547" max="12547" width="55.875" style="293" customWidth="1"/>
    <col min="12548" max="12548" width="32.25" style="293" customWidth="1"/>
    <col min="12549" max="12549" width="16.375" style="293" customWidth="1"/>
    <col min="12550" max="12794" width="10.375" style="293" customWidth="1"/>
    <col min="12795" max="12795" width="5.75" style="293" customWidth="1"/>
    <col min="12796" max="12796" width="5.875" style="293" customWidth="1"/>
    <col min="12797" max="12797" width="34.125" style="293" customWidth="1"/>
    <col min="12798" max="12798" width="16.25" style="293" customWidth="1"/>
    <col min="12799" max="12800" width="16.75" style="293"/>
    <col min="12801" max="12801" width="5.75" style="293" customWidth="1"/>
    <col min="12802" max="12802" width="5.875" style="293" customWidth="1"/>
    <col min="12803" max="12803" width="55.875" style="293" customWidth="1"/>
    <col min="12804" max="12804" width="32.25" style="293" customWidth="1"/>
    <col min="12805" max="12805" width="16.375" style="293" customWidth="1"/>
    <col min="12806" max="13050" width="10.375" style="293" customWidth="1"/>
    <col min="13051" max="13051" width="5.75" style="293" customWidth="1"/>
    <col min="13052" max="13052" width="5.875" style="293" customWidth="1"/>
    <col min="13053" max="13053" width="34.125" style="293" customWidth="1"/>
    <col min="13054" max="13054" width="16.25" style="293" customWidth="1"/>
    <col min="13055" max="13056" width="16.75" style="293"/>
    <col min="13057" max="13057" width="5.75" style="293" customWidth="1"/>
    <col min="13058" max="13058" width="5.875" style="293" customWidth="1"/>
    <col min="13059" max="13059" width="55.875" style="293" customWidth="1"/>
    <col min="13060" max="13060" width="32.25" style="293" customWidth="1"/>
    <col min="13061" max="13061" width="16.375" style="293" customWidth="1"/>
    <col min="13062" max="13306" width="10.375" style="293" customWidth="1"/>
    <col min="13307" max="13307" width="5.75" style="293" customWidth="1"/>
    <col min="13308" max="13308" width="5.875" style="293" customWidth="1"/>
    <col min="13309" max="13309" width="34.125" style="293" customWidth="1"/>
    <col min="13310" max="13310" width="16.25" style="293" customWidth="1"/>
    <col min="13311" max="13312" width="16.75" style="293"/>
    <col min="13313" max="13313" width="5.75" style="293" customWidth="1"/>
    <col min="13314" max="13314" width="5.875" style="293" customWidth="1"/>
    <col min="13315" max="13315" width="55.875" style="293" customWidth="1"/>
    <col min="13316" max="13316" width="32.25" style="293" customWidth="1"/>
    <col min="13317" max="13317" width="16.375" style="293" customWidth="1"/>
    <col min="13318" max="13562" width="10.375" style="293" customWidth="1"/>
    <col min="13563" max="13563" width="5.75" style="293" customWidth="1"/>
    <col min="13564" max="13564" width="5.875" style="293" customWidth="1"/>
    <col min="13565" max="13565" width="34.125" style="293" customWidth="1"/>
    <col min="13566" max="13566" width="16.25" style="293" customWidth="1"/>
    <col min="13567" max="13568" width="16.75" style="293"/>
    <col min="13569" max="13569" width="5.75" style="293" customWidth="1"/>
    <col min="13570" max="13570" width="5.875" style="293" customWidth="1"/>
    <col min="13571" max="13571" width="55.875" style="293" customWidth="1"/>
    <col min="13572" max="13572" width="32.25" style="293" customWidth="1"/>
    <col min="13573" max="13573" width="16.375" style="293" customWidth="1"/>
    <col min="13574" max="13818" width="10.375" style="293" customWidth="1"/>
    <col min="13819" max="13819" width="5.75" style="293" customWidth="1"/>
    <col min="13820" max="13820" width="5.875" style="293" customWidth="1"/>
    <col min="13821" max="13821" width="34.125" style="293" customWidth="1"/>
    <col min="13822" max="13822" width="16.25" style="293" customWidth="1"/>
    <col min="13823" max="13824" width="16.75" style="293"/>
    <col min="13825" max="13825" width="5.75" style="293" customWidth="1"/>
    <col min="13826" max="13826" width="5.875" style="293" customWidth="1"/>
    <col min="13827" max="13827" width="55.875" style="293" customWidth="1"/>
    <col min="13828" max="13828" width="32.25" style="293" customWidth="1"/>
    <col min="13829" max="13829" width="16.375" style="293" customWidth="1"/>
    <col min="13830" max="14074" width="10.375" style="293" customWidth="1"/>
    <col min="14075" max="14075" width="5.75" style="293" customWidth="1"/>
    <col min="14076" max="14076" width="5.875" style="293" customWidth="1"/>
    <col min="14077" max="14077" width="34.125" style="293" customWidth="1"/>
    <col min="14078" max="14078" width="16.25" style="293" customWidth="1"/>
    <col min="14079" max="14080" width="16.75" style="293"/>
    <col min="14081" max="14081" width="5.75" style="293" customWidth="1"/>
    <col min="14082" max="14082" width="5.875" style="293" customWidth="1"/>
    <col min="14083" max="14083" width="55.875" style="293" customWidth="1"/>
    <col min="14084" max="14084" width="32.25" style="293" customWidth="1"/>
    <col min="14085" max="14085" width="16.375" style="293" customWidth="1"/>
    <col min="14086" max="14330" width="10.375" style="293" customWidth="1"/>
    <col min="14331" max="14331" width="5.75" style="293" customWidth="1"/>
    <col min="14332" max="14332" width="5.875" style="293" customWidth="1"/>
    <col min="14333" max="14333" width="34.125" style="293" customWidth="1"/>
    <col min="14334" max="14334" width="16.25" style="293" customWidth="1"/>
    <col min="14335" max="14336" width="16.75" style="293"/>
    <col min="14337" max="14337" width="5.75" style="293" customWidth="1"/>
    <col min="14338" max="14338" width="5.875" style="293" customWidth="1"/>
    <col min="14339" max="14339" width="55.875" style="293" customWidth="1"/>
    <col min="14340" max="14340" width="32.25" style="293" customWidth="1"/>
    <col min="14341" max="14341" width="16.375" style="293" customWidth="1"/>
    <col min="14342" max="14586" width="10.375" style="293" customWidth="1"/>
    <col min="14587" max="14587" width="5.75" style="293" customWidth="1"/>
    <col min="14588" max="14588" width="5.875" style="293" customWidth="1"/>
    <col min="14589" max="14589" width="34.125" style="293" customWidth="1"/>
    <col min="14590" max="14590" width="16.25" style="293" customWidth="1"/>
    <col min="14591" max="14592" width="16.75" style="293"/>
    <col min="14593" max="14593" width="5.75" style="293" customWidth="1"/>
    <col min="14594" max="14594" width="5.875" style="293" customWidth="1"/>
    <col min="14595" max="14595" width="55.875" style="293" customWidth="1"/>
    <col min="14596" max="14596" width="32.25" style="293" customWidth="1"/>
    <col min="14597" max="14597" width="16.375" style="293" customWidth="1"/>
    <col min="14598" max="14842" width="10.375" style="293" customWidth="1"/>
    <col min="14843" max="14843" width="5.75" style="293" customWidth="1"/>
    <col min="14844" max="14844" width="5.875" style="293" customWidth="1"/>
    <col min="14845" max="14845" width="34.125" style="293" customWidth="1"/>
    <col min="14846" max="14846" width="16.25" style="293" customWidth="1"/>
    <col min="14847" max="14848" width="16.75" style="293"/>
    <col min="14849" max="14849" width="5.75" style="293" customWidth="1"/>
    <col min="14850" max="14850" width="5.875" style="293" customWidth="1"/>
    <col min="14851" max="14851" width="55.875" style="293" customWidth="1"/>
    <col min="14852" max="14852" width="32.25" style="293" customWidth="1"/>
    <col min="14853" max="14853" width="16.375" style="293" customWidth="1"/>
    <col min="14854" max="15098" width="10.375" style="293" customWidth="1"/>
    <col min="15099" max="15099" width="5.75" style="293" customWidth="1"/>
    <col min="15100" max="15100" width="5.875" style="293" customWidth="1"/>
    <col min="15101" max="15101" width="34.125" style="293" customWidth="1"/>
    <col min="15102" max="15102" width="16.25" style="293" customWidth="1"/>
    <col min="15103" max="15104" width="16.75" style="293"/>
    <col min="15105" max="15105" width="5.75" style="293" customWidth="1"/>
    <col min="15106" max="15106" width="5.875" style="293" customWidth="1"/>
    <col min="15107" max="15107" width="55.875" style="293" customWidth="1"/>
    <col min="15108" max="15108" width="32.25" style="293" customWidth="1"/>
    <col min="15109" max="15109" width="16.375" style="293" customWidth="1"/>
    <col min="15110" max="15354" width="10.375" style="293" customWidth="1"/>
    <col min="15355" max="15355" width="5.75" style="293" customWidth="1"/>
    <col min="15356" max="15356" width="5.875" style="293" customWidth="1"/>
    <col min="15357" max="15357" width="34.125" style="293" customWidth="1"/>
    <col min="15358" max="15358" width="16.25" style="293" customWidth="1"/>
    <col min="15359" max="15360" width="16.75" style="293"/>
    <col min="15361" max="15361" width="5.75" style="293" customWidth="1"/>
    <col min="15362" max="15362" width="5.875" style="293" customWidth="1"/>
    <col min="15363" max="15363" width="55.875" style="293" customWidth="1"/>
    <col min="15364" max="15364" width="32.25" style="293" customWidth="1"/>
    <col min="15365" max="15365" width="16.375" style="293" customWidth="1"/>
    <col min="15366" max="15610" width="10.375" style="293" customWidth="1"/>
    <col min="15611" max="15611" width="5.75" style="293" customWidth="1"/>
    <col min="15612" max="15612" width="5.875" style="293" customWidth="1"/>
    <col min="15613" max="15613" width="34.125" style="293" customWidth="1"/>
    <col min="15614" max="15614" width="16.25" style="293" customWidth="1"/>
    <col min="15615" max="15616" width="16.75" style="293"/>
    <col min="15617" max="15617" width="5.75" style="293" customWidth="1"/>
    <col min="15618" max="15618" width="5.875" style="293" customWidth="1"/>
    <col min="15619" max="15619" width="55.875" style="293" customWidth="1"/>
    <col min="15620" max="15620" width="32.25" style="293" customWidth="1"/>
    <col min="15621" max="15621" width="16.375" style="293" customWidth="1"/>
    <col min="15622" max="15866" width="10.375" style="293" customWidth="1"/>
    <col min="15867" max="15867" width="5.75" style="293" customWidth="1"/>
    <col min="15868" max="15868" width="5.875" style="293" customWidth="1"/>
    <col min="15869" max="15869" width="34.125" style="293" customWidth="1"/>
    <col min="15870" max="15870" width="16.25" style="293" customWidth="1"/>
    <col min="15871" max="15872" width="16.75" style="293"/>
    <col min="15873" max="15873" width="5.75" style="293" customWidth="1"/>
    <col min="15874" max="15874" width="5.875" style="293" customWidth="1"/>
    <col min="15875" max="15875" width="55.875" style="293" customWidth="1"/>
    <col min="15876" max="15876" width="32.25" style="293" customWidth="1"/>
    <col min="15877" max="15877" width="16.375" style="293" customWidth="1"/>
    <col min="15878" max="16122" width="10.375" style="293" customWidth="1"/>
    <col min="16123" max="16123" width="5.75" style="293" customWidth="1"/>
    <col min="16124" max="16124" width="5.875" style="293" customWidth="1"/>
    <col min="16125" max="16125" width="34.125" style="293" customWidth="1"/>
    <col min="16126" max="16126" width="16.25" style="293" customWidth="1"/>
    <col min="16127" max="16128" width="16.75" style="293"/>
    <col min="16129" max="16129" width="5.75" style="293" customWidth="1"/>
    <col min="16130" max="16130" width="5.875" style="293" customWidth="1"/>
    <col min="16131" max="16131" width="55.875" style="293" customWidth="1"/>
    <col min="16132" max="16132" width="32.25" style="293" customWidth="1"/>
    <col min="16133" max="16133" width="16.375" style="293" customWidth="1"/>
    <col min="16134" max="16378" width="10.375" style="293" customWidth="1"/>
    <col min="16379" max="16379" width="5.75" style="293" customWidth="1"/>
    <col min="16380" max="16380" width="5.875" style="293" customWidth="1"/>
    <col min="16381" max="16381" width="34.125" style="293" customWidth="1"/>
    <col min="16382" max="16382" width="16.25" style="293" customWidth="1"/>
    <col min="16383" max="16384" width="16.75" style="293"/>
  </cols>
  <sheetData>
    <row r="1" spans="1:6" ht="15" customHeight="1">
      <c r="A1" s="290"/>
      <c r="B1" s="290"/>
      <c r="C1" s="290"/>
      <c r="D1" s="291"/>
      <c r="E1" s="292" t="s">
        <v>539</v>
      </c>
    </row>
    <row r="2" spans="1:6" ht="15" customHeight="1">
      <c r="A2" s="290"/>
      <c r="B2" s="290"/>
      <c r="C2" s="290"/>
      <c r="D2" s="294"/>
      <c r="E2" s="292" t="s">
        <v>540</v>
      </c>
    </row>
    <row r="3" spans="1:6" ht="15" customHeight="1">
      <c r="A3" s="295"/>
      <c r="B3" s="295"/>
      <c r="C3" s="295"/>
      <c r="D3" s="294"/>
      <c r="E3" s="296" t="s">
        <v>541</v>
      </c>
    </row>
    <row r="4" spans="1:6" ht="3.75" customHeight="1">
      <c r="A4" s="295"/>
      <c r="B4" s="295"/>
      <c r="C4" s="295"/>
      <c r="D4" s="294"/>
      <c r="E4" s="294"/>
      <c r="F4" s="294"/>
    </row>
    <row r="5" spans="1:6" s="297" customFormat="1" ht="26.25" customHeight="1">
      <c r="A5" s="883" t="s">
        <v>542</v>
      </c>
      <c r="B5" s="883"/>
      <c r="C5" s="883"/>
      <c r="D5" s="883"/>
      <c r="E5" s="883"/>
      <c r="F5" s="883"/>
    </row>
    <row r="6" spans="1:6" s="299" customFormat="1" ht="12.75" customHeight="1">
      <c r="A6" s="884"/>
      <c r="B6" s="884"/>
      <c r="C6" s="884"/>
      <c r="D6" s="298"/>
      <c r="E6" s="298"/>
      <c r="F6" s="298" t="s">
        <v>35</v>
      </c>
    </row>
    <row r="7" spans="1:6" s="300" customFormat="1" ht="15.75" customHeight="1">
      <c r="A7" s="885" t="s">
        <v>543</v>
      </c>
      <c r="B7" s="885" t="s">
        <v>73</v>
      </c>
      <c r="C7" s="886" t="s">
        <v>544</v>
      </c>
      <c r="D7" s="885" t="s">
        <v>94</v>
      </c>
      <c r="E7" s="885" t="s">
        <v>545</v>
      </c>
      <c r="F7" s="885" t="s">
        <v>76</v>
      </c>
    </row>
    <row r="8" spans="1:6" s="301" customFormat="1" ht="9" customHeight="1">
      <c r="A8" s="885"/>
      <c r="B8" s="885"/>
      <c r="C8" s="886"/>
      <c r="D8" s="885"/>
      <c r="E8" s="885"/>
      <c r="F8" s="885"/>
    </row>
    <row r="9" spans="1:6" s="304" customFormat="1">
      <c r="A9" s="302">
        <v>1</v>
      </c>
      <c r="B9" s="302">
        <v>2</v>
      </c>
      <c r="C9" s="303">
        <v>3</v>
      </c>
      <c r="D9" s="302">
        <v>4</v>
      </c>
      <c r="E9" s="302">
        <v>5</v>
      </c>
      <c r="F9" s="302">
        <v>6</v>
      </c>
    </row>
    <row r="10" spans="1:6" s="304" customFormat="1" ht="8.25" customHeight="1">
      <c r="A10" s="305"/>
      <c r="B10" s="306"/>
      <c r="C10" s="306"/>
      <c r="D10" s="307"/>
      <c r="E10" s="307"/>
      <c r="F10" s="307"/>
    </row>
    <row r="11" spans="1:6" s="311" customFormat="1" ht="21" customHeight="1">
      <c r="A11" s="308">
        <v>1</v>
      </c>
      <c r="B11" s="308"/>
      <c r="C11" s="309" t="s">
        <v>546</v>
      </c>
      <c r="D11" s="310">
        <f>D13+D12</f>
        <v>1790126736.4000001</v>
      </c>
      <c r="E11" s="310">
        <f>E13+E12</f>
        <v>72418859</v>
      </c>
      <c r="F11" s="310">
        <f>F13+F12</f>
        <v>1862545595.4000001</v>
      </c>
    </row>
    <row r="12" spans="1:6" s="315" customFormat="1" ht="21" customHeight="1">
      <c r="A12" s="312" t="s">
        <v>547</v>
      </c>
      <c r="B12" s="312"/>
      <c r="C12" s="313" t="s">
        <v>548</v>
      </c>
      <c r="D12" s="314">
        <v>1394375193.4000001</v>
      </c>
      <c r="E12" s="314">
        <v>53087659</v>
      </c>
      <c r="F12" s="314">
        <f>D12+E12</f>
        <v>1447462852.4000001</v>
      </c>
    </row>
    <row r="13" spans="1:6" s="315" customFormat="1" ht="21" customHeight="1">
      <c r="A13" s="312" t="s">
        <v>549</v>
      </c>
      <c r="B13" s="312"/>
      <c r="C13" s="313" t="s">
        <v>550</v>
      </c>
      <c r="D13" s="314">
        <f>377981690+17769853</f>
        <v>395751543</v>
      </c>
      <c r="E13" s="314">
        <v>19331200</v>
      </c>
      <c r="F13" s="314">
        <f>D13+E13</f>
        <v>415082743</v>
      </c>
    </row>
    <row r="14" spans="1:6" s="311" customFormat="1" ht="21" customHeight="1">
      <c r="A14" s="308">
        <v>2</v>
      </c>
      <c r="B14" s="308"/>
      <c r="C14" s="309" t="s">
        <v>551</v>
      </c>
      <c r="D14" s="310">
        <f>D15+D18+D21</f>
        <v>108500000</v>
      </c>
      <c r="E14" s="310">
        <f>E15+E18+E21</f>
        <v>20000000</v>
      </c>
      <c r="F14" s="310">
        <f>F15+F18+F21</f>
        <v>128500000</v>
      </c>
    </row>
    <row r="15" spans="1:6" s="320" customFormat="1" ht="30.75" customHeight="1">
      <c r="A15" s="316" t="s">
        <v>552</v>
      </c>
      <c r="B15" s="317"/>
      <c r="C15" s="318" t="s">
        <v>553</v>
      </c>
      <c r="D15" s="319">
        <f>D16+D17</f>
        <v>5000000</v>
      </c>
      <c r="E15" s="319">
        <f>E16+E17</f>
        <v>0</v>
      </c>
      <c r="F15" s="319">
        <f>F16+F17</f>
        <v>5000000</v>
      </c>
    </row>
    <row r="16" spans="1:6" s="325" customFormat="1" ht="39" customHeight="1">
      <c r="A16" s="321" t="s">
        <v>554</v>
      </c>
      <c r="B16" s="322">
        <v>905</v>
      </c>
      <c r="C16" s="323" t="s">
        <v>555</v>
      </c>
      <c r="D16" s="324">
        <v>5000000</v>
      </c>
      <c r="E16" s="324">
        <v>0</v>
      </c>
      <c r="F16" s="324">
        <f>D16+E16</f>
        <v>5000000</v>
      </c>
    </row>
    <row r="17" spans="1:6" s="325" customFormat="1" ht="39" customHeight="1">
      <c r="A17" s="326" t="s">
        <v>556</v>
      </c>
      <c r="B17" s="322">
        <v>906</v>
      </c>
      <c r="C17" s="323" t="s">
        <v>557</v>
      </c>
      <c r="D17" s="324">
        <v>0</v>
      </c>
      <c r="E17" s="324">
        <v>0</v>
      </c>
      <c r="F17" s="324">
        <f>D17+E17</f>
        <v>0</v>
      </c>
    </row>
    <row r="18" spans="1:6" s="320" customFormat="1" ht="21.95" customHeight="1">
      <c r="A18" s="327" t="s">
        <v>558</v>
      </c>
      <c r="B18" s="328">
        <v>952</v>
      </c>
      <c r="C18" s="329" t="s">
        <v>559</v>
      </c>
      <c r="D18" s="319">
        <f>D19+D20</f>
        <v>80000000</v>
      </c>
      <c r="E18" s="319">
        <f>E19+E20</f>
        <v>0</v>
      </c>
      <c r="F18" s="319">
        <f>F19+F20</f>
        <v>80000000</v>
      </c>
    </row>
    <row r="19" spans="1:6" s="304" customFormat="1" ht="18.75" customHeight="1">
      <c r="A19" s="326" t="s">
        <v>560</v>
      </c>
      <c r="B19" s="302"/>
      <c r="C19" s="330" t="s">
        <v>561</v>
      </c>
      <c r="D19" s="324">
        <v>13500000</v>
      </c>
      <c r="E19" s="324">
        <v>0</v>
      </c>
      <c r="F19" s="324">
        <f>D19+E19</f>
        <v>13500000</v>
      </c>
    </row>
    <row r="20" spans="1:6" s="304" customFormat="1" ht="18.75" customHeight="1">
      <c r="A20" s="326" t="s">
        <v>562</v>
      </c>
      <c r="B20" s="302"/>
      <c r="C20" s="330" t="s">
        <v>563</v>
      </c>
      <c r="D20" s="324">
        <v>66500000</v>
      </c>
      <c r="E20" s="324">
        <v>0</v>
      </c>
      <c r="F20" s="324">
        <f>D20+E20</f>
        <v>66500000</v>
      </c>
    </row>
    <row r="21" spans="1:6" s="320" customFormat="1" ht="27.75" customHeight="1">
      <c r="A21" s="327" t="s">
        <v>564</v>
      </c>
      <c r="B21" s="328">
        <v>950</v>
      </c>
      <c r="C21" s="329" t="s">
        <v>565</v>
      </c>
      <c r="D21" s="319">
        <f>D22+D23</f>
        <v>23500000</v>
      </c>
      <c r="E21" s="319">
        <f>E22+E23</f>
        <v>20000000</v>
      </c>
      <c r="F21" s="319">
        <f>F22+F23</f>
        <v>43500000</v>
      </c>
    </row>
    <row r="22" spans="1:6" s="325" customFormat="1" ht="19.5" customHeight="1">
      <c r="A22" s="326" t="s">
        <v>566</v>
      </c>
      <c r="B22" s="302"/>
      <c r="C22" s="330" t="s">
        <v>567</v>
      </c>
      <c r="D22" s="324">
        <v>0</v>
      </c>
      <c r="E22" s="324">
        <v>0</v>
      </c>
      <c r="F22" s="324">
        <f>D22+E22</f>
        <v>0</v>
      </c>
    </row>
    <row r="23" spans="1:6" s="325" customFormat="1" ht="19.5" customHeight="1">
      <c r="A23" s="326" t="s">
        <v>568</v>
      </c>
      <c r="B23" s="302"/>
      <c r="C23" s="330" t="s">
        <v>569</v>
      </c>
      <c r="D23" s="324">
        <v>23500000</v>
      </c>
      <c r="E23" s="324">
        <v>20000000</v>
      </c>
      <c r="F23" s="324">
        <f>D23+E23</f>
        <v>43500000</v>
      </c>
    </row>
    <row r="24" spans="1:6" s="333" customFormat="1" ht="21.95" customHeight="1">
      <c r="A24" s="331">
        <v>3</v>
      </c>
      <c r="B24" s="331"/>
      <c r="C24" s="332" t="s">
        <v>570</v>
      </c>
      <c r="D24" s="310">
        <f>D11+D14</f>
        <v>1898626736.4000001</v>
      </c>
      <c r="E24" s="310">
        <f>E11+E14</f>
        <v>92418859</v>
      </c>
      <c r="F24" s="310">
        <f>F11+F14</f>
        <v>1991045595.4000001</v>
      </c>
    </row>
    <row r="25" spans="1:6" ht="4.5" customHeight="1">
      <c r="A25" s="334"/>
      <c r="B25" s="335"/>
      <c r="C25" s="336"/>
      <c r="D25" s="337"/>
      <c r="E25" s="337"/>
      <c r="F25" s="337"/>
    </row>
    <row r="26" spans="1:6" s="338" customFormat="1" ht="21.95" customHeight="1">
      <c r="A26" s="308">
        <v>4</v>
      </c>
      <c r="B26" s="308"/>
      <c r="C26" s="309" t="s">
        <v>571</v>
      </c>
      <c r="D26" s="310">
        <f>D27+D30</f>
        <v>1885126736.4000001</v>
      </c>
      <c r="E26" s="310">
        <f>E27+E30</f>
        <v>92418859</v>
      </c>
      <c r="F26" s="310">
        <f>F27+F30</f>
        <v>1977545595.4000001</v>
      </c>
    </row>
    <row r="27" spans="1:6" s="315" customFormat="1" ht="21.95" customHeight="1">
      <c r="A27" s="312" t="s">
        <v>572</v>
      </c>
      <c r="B27" s="312"/>
      <c r="C27" s="313" t="s">
        <v>573</v>
      </c>
      <c r="D27" s="314">
        <f>D28+D29</f>
        <v>1038972665.4</v>
      </c>
      <c r="E27" s="314">
        <f>E28+E29</f>
        <v>60867294</v>
      </c>
      <c r="F27" s="314">
        <f>F28+F29</f>
        <v>1099839959.4000001</v>
      </c>
    </row>
    <row r="28" spans="1:6" s="342" customFormat="1" ht="19.5" customHeight="1">
      <c r="A28" s="339" t="s">
        <v>574</v>
      </c>
      <c r="B28" s="339"/>
      <c r="C28" s="340" t="s">
        <v>575</v>
      </c>
      <c r="D28" s="341">
        <v>951072019.39999998</v>
      </c>
      <c r="E28" s="341">
        <v>60867294</v>
      </c>
      <c r="F28" s="341">
        <f>D28+E28</f>
        <v>1011939313.4</v>
      </c>
    </row>
    <row r="29" spans="1:6" s="342" customFormat="1" ht="19.5" customHeight="1">
      <c r="A29" s="339" t="s">
        <v>576</v>
      </c>
      <c r="B29" s="339"/>
      <c r="C29" s="340" t="s">
        <v>577</v>
      </c>
      <c r="D29" s="341">
        <v>87900646</v>
      </c>
      <c r="E29" s="341">
        <v>0</v>
      </c>
      <c r="F29" s="341">
        <f>D29+E29</f>
        <v>87900646</v>
      </c>
    </row>
    <row r="30" spans="1:6" s="315" customFormat="1" ht="21.95" customHeight="1">
      <c r="A30" s="312" t="s">
        <v>578</v>
      </c>
      <c r="B30" s="312"/>
      <c r="C30" s="313" t="s">
        <v>579</v>
      </c>
      <c r="D30" s="314">
        <f>828384218+17769853</f>
        <v>846154071</v>
      </c>
      <c r="E30" s="314">
        <v>31551565</v>
      </c>
      <c r="F30" s="314">
        <f>D30+E30</f>
        <v>877705636</v>
      </c>
    </row>
    <row r="31" spans="1:6" s="311" customFormat="1" ht="21.95" customHeight="1">
      <c r="A31" s="308">
        <v>5</v>
      </c>
      <c r="B31" s="308"/>
      <c r="C31" s="309" t="s">
        <v>580</v>
      </c>
      <c r="D31" s="310">
        <f>D32</f>
        <v>13500000</v>
      </c>
      <c r="E31" s="310">
        <f>E32</f>
        <v>0</v>
      </c>
      <c r="F31" s="310">
        <f>F32</f>
        <v>13500000</v>
      </c>
    </row>
    <row r="32" spans="1:6" ht="21.95" customHeight="1">
      <c r="A32" s="328" t="s">
        <v>581</v>
      </c>
      <c r="B32" s="328">
        <v>992</v>
      </c>
      <c r="C32" s="329" t="s">
        <v>582</v>
      </c>
      <c r="D32" s="319">
        <v>13500000</v>
      </c>
      <c r="E32" s="319">
        <v>0</v>
      </c>
      <c r="F32" s="319">
        <f>D32+E32</f>
        <v>13500000</v>
      </c>
    </row>
    <row r="33" spans="1:6" s="333" customFormat="1" ht="21.95" customHeight="1">
      <c r="A33" s="331">
        <v>6</v>
      </c>
      <c r="B33" s="331"/>
      <c r="C33" s="332" t="s">
        <v>583</v>
      </c>
      <c r="D33" s="310">
        <f>D26+D31</f>
        <v>1898626736.4000001</v>
      </c>
      <c r="E33" s="310">
        <f>E26+E31</f>
        <v>92418859</v>
      </c>
      <c r="F33" s="310">
        <f>F26+F31</f>
        <v>1991045595.4000001</v>
      </c>
    </row>
    <row r="34" spans="1:6" s="333" customFormat="1" ht="6.75" customHeight="1">
      <c r="A34" s="343"/>
      <c r="B34" s="344"/>
      <c r="C34" s="345"/>
      <c r="D34" s="346"/>
      <c r="E34" s="346"/>
      <c r="F34" s="346"/>
    </row>
    <row r="35" spans="1:6" s="311" customFormat="1" ht="21.95" customHeight="1">
      <c r="A35" s="308">
        <v>7</v>
      </c>
      <c r="B35" s="308"/>
      <c r="C35" s="309" t="s">
        <v>584</v>
      </c>
      <c r="D35" s="310">
        <f>D24-D33</f>
        <v>0</v>
      </c>
      <c r="E35" s="310">
        <f>E24-E33</f>
        <v>0</v>
      </c>
      <c r="F35" s="310">
        <f>F24-F33</f>
        <v>0</v>
      </c>
    </row>
    <row r="36" spans="1:6" s="311" customFormat="1" ht="6" customHeight="1">
      <c r="A36" s="347"/>
      <c r="B36" s="348"/>
      <c r="C36" s="349"/>
      <c r="D36" s="337"/>
      <c r="E36" s="337"/>
      <c r="F36" s="337"/>
    </row>
    <row r="37" spans="1:6" s="311" customFormat="1" ht="21.95" customHeight="1">
      <c r="A37" s="308">
        <v>8</v>
      </c>
      <c r="B37" s="308"/>
      <c r="C37" s="309" t="s">
        <v>585</v>
      </c>
      <c r="D37" s="310">
        <f>D11-D26</f>
        <v>-95000000</v>
      </c>
      <c r="E37" s="310">
        <f>E11-E26</f>
        <v>-20000000</v>
      </c>
      <c r="F37" s="310">
        <f>F11-F26</f>
        <v>-115000000</v>
      </c>
    </row>
    <row r="38" spans="1:6" s="311" customFormat="1" ht="6.75" customHeight="1">
      <c r="A38" s="347"/>
      <c r="B38" s="348"/>
      <c r="C38" s="349"/>
      <c r="D38" s="337"/>
      <c r="E38" s="337"/>
      <c r="F38" s="337"/>
    </row>
    <row r="39" spans="1:6" s="311" customFormat="1" ht="21.95" customHeight="1">
      <c r="A39" s="350">
        <v>9</v>
      </c>
      <c r="B39" s="350"/>
      <c r="C39" s="351" t="s">
        <v>586</v>
      </c>
      <c r="D39" s="352">
        <f>D40+D43+D44</f>
        <v>95000000</v>
      </c>
      <c r="E39" s="352">
        <f>E40+E43+E44</f>
        <v>20000000</v>
      </c>
      <c r="F39" s="352">
        <f>F40+F43+F44</f>
        <v>115000000</v>
      </c>
    </row>
    <row r="40" spans="1:6" s="354" customFormat="1" ht="29.25" customHeight="1">
      <c r="A40" s="327" t="s">
        <v>587</v>
      </c>
      <c r="B40" s="328"/>
      <c r="C40" s="318" t="s">
        <v>553</v>
      </c>
      <c r="D40" s="353">
        <f>D41+D42</f>
        <v>5000000</v>
      </c>
      <c r="E40" s="353">
        <f>E41+E42</f>
        <v>0</v>
      </c>
      <c r="F40" s="353">
        <f>F41+F42</f>
        <v>5000000</v>
      </c>
    </row>
    <row r="41" spans="1:6" s="356" customFormat="1" ht="41.25" customHeight="1">
      <c r="A41" s="326" t="s">
        <v>588</v>
      </c>
      <c r="B41" s="302"/>
      <c r="C41" s="323" t="s">
        <v>555</v>
      </c>
      <c r="D41" s="355">
        <f>D16</f>
        <v>5000000</v>
      </c>
      <c r="E41" s="355">
        <f t="shared" ref="E41:F42" si="0">E16</f>
        <v>0</v>
      </c>
      <c r="F41" s="355">
        <f t="shared" si="0"/>
        <v>5000000</v>
      </c>
    </row>
    <row r="42" spans="1:6" s="356" customFormat="1" ht="41.25" customHeight="1">
      <c r="A42" s="326" t="s">
        <v>589</v>
      </c>
      <c r="B42" s="302"/>
      <c r="C42" s="330" t="s">
        <v>590</v>
      </c>
      <c r="D42" s="355">
        <f>D17</f>
        <v>0</v>
      </c>
      <c r="E42" s="355">
        <f t="shared" si="0"/>
        <v>0</v>
      </c>
      <c r="F42" s="355">
        <f t="shared" si="0"/>
        <v>0</v>
      </c>
    </row>
    <row r="43" spans="1:6" ht="17.25" customHeight="1">
      <c r="A43" s="327" t="s">
        <v>591</v>
      </c>
      <c r="B43" s="328"/>
      <c r="C43" s="329" t="s">
        <v>592</v>
      </c>
      <c r="D43" s="319">
        <f>D20</f>
        <v>66500000</v>
      </c>
      <c r="E43" s="319">
        <f>E20</f>
        <v>0</v>
      </c>
      <c r="F43" s="319">
        <f>F20</f>
        <v>66500000</v>
      </c>
    </row>
    <row r="44" spans="1:6" ht="30" customHeight="1">
      <c r="A44" s="357" t="s">
        <v>593</v>
      </c>
      <c r="B44" s="358"/>
      <c r="C44" s="329" t="s">
        <v>565</v>
      </c>
      <c r="D44" s="319">
        <f>D23</f>
        <v>23500000</v>
      </c>
      <c r="E44" s="319">
        <f>E23</f>
        <v>20000000</v>
      </c>
      <c r="F44" s="319">
        <f>F23</f>
        <v>43500000</v>
      </c>
    </row>
    <row r="45" spans="1:6" ht="21.95" hidden="1" customHeight="1">
      <c r="A45" s="357" t="s">
        <v>593</v>
      </c>
      <c r="B45" s="358"/>
      <c r="C45" s="359" t="s">
        <v>594</v>
      </c>
      <c r="D45" s="337">
        <v>0</v>
      </c>
      <c r="E45" s="337">
        <v>0</v>
      </c>
      <c r="F45" s="337">
        <f>D45+E45</f>
        <v>0</v>
      </c>
    </row>
    <row r="46" spans="1:6" ht="5.25" customHeight="1">
      <c r="A46" s="360"/>
      <c r="B46" s="361"/>
      <c r="C46" s="362"/>
      <c r="D46" s="363"/>
      <c r="E46" s="363"/>
      <c r="F46" s="363"/>
    </row>
    <row r="47" spans="1:6" s="333" customFormat="1" ht="14.25" customHeight="1">
      <c r="A47" s="887" t="s">
        <v>595</v>
      </c>
      <c r="B47" s="887"/>
      <c r="C47" s="887"/>
      <c r="D47" s="364"/>
      <c r="E47" s="364"/>
      <c r="F47" s="364"/>
    </row>
    <row r="48" spans="1:6" ht="15" customHeight="1">
      <c r="A48" s="882" t="s">
        <v>596</v>
      </c>
      <c r="B48" s="882"/>
      <c r="C48" s="882"/>
      <c r="D48" s="365">
        <f>D12</f>
        <v>1394375193.4000001</v>
      </c>
      <c r="E48" s="365">
        <f>E12</f>
        <v>53087659</v>
      </c>
      <c r="F48" s="365">
        <f>F12</f>
        <v>1447462852.4000001</v>
      </c>
    </row>
    <row r="49" spans="1:6" ht="15" customHeight="1">
      <c r="A49" s="882" t="s">
        <v>597</v>
      </c>
      <c r="B49" s="882"/>
      <c r="C49" s="882"/>
      <c r="D49" s="365">
        <f>D27</f>
        <v>1038972665.4</v>
      </c>
      <c r="E49" s="365">
        <f>E27</f>
        <v>60867294</v>
      </c>
      <c r="F49" s="365">
        <f>F27</f>
        <v>1099839959.4000001</v>
      </c>
    </row>
    <row r="50" spans="1:6" s="333" customFormat="1" ht="16.5" customHeight="1">
      <c r="A50" s="888" t="s">
        <v>598</v>
      </c>
      <c r="B50" s="888"/>
      <c r="C50" s="888"/>
      <c r="D50" s="364">
        <f>D48-D49</f>
        <v>355402528.00000012</v>
      </c>
      <c r="E50" s="364">
        <f>E48-E49</f>
        <v>-7779635</v>
      </c>
      <c r="F50" s="364">
        <f>F48-F49</f>
        <v>347622893</v>
      </c>
    </row>
    <row r="51" spans="1:6" s="300" customFormat="1" ht="6" customHeight="1">
      <c r="A51" s="366"/>
      <c r="B51" s="367"/>
      <c r="C51" s="368"/>
      <c r="D51" s="369"/>
      <c r="E51" s="369"/>
      <c r="F51" s="369"/>
    </row>
    <row r="52" spans="1:6" s="300" customFormat="1" ht="12" customHeight="1">
      <c r="A52" s="889" t="s">
        <v>599</v>
      </c>
      <c r="B52" s="889"/>
      <c r="C52" s="889"/>
      <c r="D52" s="370">
        <f>D11</f>
        <v>1790126736.4000001</v>
      </c>
      <c r="E52" s="370">
        <f>E11</f>
        <v>72418859</v>
      </c>
      <c r="F52" s="370">
        <f>F11</f>
        <v>1862545595.4000001</v>
      </c>
    </row>
    <row r="53" spans="1:6" ht="15" customHeight="1">
      <c r="A53" s="882" t="s">
        <v>600</v>
      </c>
      <c r="B53" s="882"/>
      <c r="C53" s="882"/>
      <c r="D53" s="365">
        <f>D28</f>
        <v>951072019.39999998</v>
      </c>
      <c r="E53" s="365">
        <f>E28</f>
        <v>60867294</v>
      </c>
      <c r="F53" s="365">
        <f>F28</f>
        <v>1011939313.4</v>
      </c>
    </row>
    <row r="54" spans="1:6" ht="15" customHeight="1">
      <c r="A54" s="882" t="s">
        <v>601</v>
      </c>
      <c r="B54" s="882"/>
      <c r="C54" s="882"/>
      <c r="D54" s="365">
        <f>D21+D15</f>
        <v>28500000</v>
      </c>
      <c r="E54" s="365">
        <f>E21+E15</f>
        <v>20000000</v>
      </c>
      <c r="F54" s="365">
        <f>F21+F15</f>
        <v>48500000</v>
      </c>
    </row>
    <row r="55" spans="1:6" ht="15.75" customHeight="1">
      <c r="A55" s="889" t="s">
        <v>602</v>
      </c>
      <c r="B55" s="889"/>
      <c r="C55" s="889"/>
      <c r="D55" s="365">
        <f>D52-D53+D54</f>
        <v>867554717.00000012</v>
      </c>
      <c r="E55" s="365">
        <f>E52-E53+E54</f>
        <v>31551565</v>
      </c>
      <c r="F55" s="365">
        <f>F52-F53+F54</f>
        <v>899106282.00000012</v>
      </c>
    </row>
    <row r="56" spans="1:6" ht="25.5" customHeight="1">
      <c r="A56" s="882" t="s">
        <v>603</v>
      </c>
      <c r="B56" s="882"/>
      <c r="C56" s="882"/>
      <c r="D56" s="365">
        <f>D29+D32</f>
        <v>101400646</v>
      </c>
      <c r="E56" s="365">
        <f>E29+E32</f>
        <v>0</v>
      </c>
      <c r="F56" s="365">
        <f>F29+F32</f>
        <v>101400646</v>
      </c>
    </row>
    <row r="57" spans="1:6" ht="15" customHeight="1">
      <c r="A57" s="889" t="s">
        <v>604</v>
      </c>
      <c r="B57" s="889"/>
      <c r="C57" s="889"/>
      <c r="D57" s="365">
        <f>D55-D56</f>
        <v>766154071.00000012</v>
      </c>
      <c r="E57" s="365">
        <f>E55-E56</f>
        <v>31551565</v>
      </c>
      <c r="F57" s="365">
        <f>F55-F56</f>
        <v>797705636.00000012</v>
      </c>
    </row>
    <row r="58" spans="1:6" ht="15" customHeight="1">
      <c r="A58" s="882" t="s">
        <v>605</v>
      </c>
      <c r="B58" s="882"/>
      <c r="C58" s="882"/>
      <c r="D58" s="365">
        <f>D30</f>
        <v>846154071</v>
      </c>
      <c r="E58" s="365">
        <f>E30</f>
        <v>31551565</v>
      </c>
      <c r="F58" s="365">
        <f>F30</f>
        <v>877705636</v>
      </c>
    </row>
    <row r="59" spans="1:6" ht="15" customHeight="1">
      <c r="A59" s="889" t="s">
        <v>606</v>
      </c>
      <c r="B59" s="889"/>
      <c r="C59" s="889"/>
      <c r="D59" s="365">
        <f>D57-D58</f>
        <v>-79999999.999999881</v>
      </c>
      <c r="E59" s="365">
        <f>E57-E58</f>
        <v>0</v>
      </c>
      <c r="F59" s="365">
        <f>F57-F58</f>
        <v>-79999999.999999881</v>
      </c>
    </row>
    <row r="60" spans="1:6" ht="15" customHeight="1">
      <c r="A60" s="882" t="s">
        <v>607</v>
      </c>
      <c r="B60" s="882"/>
      <c r="C60" s="882"/>
      <c r="D60" s="365">
        <f>D18</f>
        <v>80000000</v>
      </c>
      <c r="E60" s="365">
        <f>E18</f>
        <v>0</v>
      </c>
      <c r="F60" s="365">
        <f>F18</f>
        <v>80000000</v>
      </c>
    </row>
    <row r="61" spans="1:6" ht="15" hidden="1" customHeight="1">
      <c r="A61" s="882" t="s">
        <v>608</v>
      </c>
      <c r="B61" s="882"/>
      <c r="C61" s="882"/>
      <c r="D61" s="365">
        <v>0</v>
      </c>
      <c r="E61" s="365">
        <v>0</v>
      </c>
      <c r="F61" s="365">
        <v>0</v>
      </c>
    </row>
    <row r="62" spans="1:6" ht="15" hidden="1" customHeight="1">
      <c r="A62" s="882" t="s">
        <v>609</v>
      </c>
      <c r="B62" s="882"/>
      <c r="C62" s="882"/>
      <c r="D62" s="365">
        <v>0</v>
      </c>
      <c r="E62" s="365">
        <v>0</v>
      </c>
      <c r="F62" s="365">
        <v>0</v>
      </c>
    </row>
    <row r="63" spans="1:6" ht="14.25" customHeight="1">
      <c r="A63" s="890" t="s">
        <v>610</v>
      </c>
      <c r="B63" s="890"/>
      <c r="C63" s="890"/>
      <c r="D63" s="371">
        <f>D59+D60-D61+D62</f>
        <v>1.1920928955078125E-7</v>
      </c>
      <c r="E63" s="371">
        <f>E59+E60-E61+E62</f>
        <v>0</v>
      </c>
      <c r="F63" s="371">
        <f>F59+F60-F61+F62</f>
        <v>1.1920928955078125E-7</v>
      </c>
    </row>
    <row r="64" spans="1:6" ht="6.75" hidden="1" customHeight="1" thickBot="1">
      <c r="A64" s="372"/>
      <c r="B64" s="373"/>
      <c r="C64" s="374"/>
      <c r="D64" s="375"/>
      <c r="E64" s="375"/>
      <c r="F64" s="375"/>
    </row>
  </sheetData>
  <sheetProtection password="C25B" sheet="1" objects="1" scenarios="1"/>
  <mergeCells count="24"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59:C59"/>
    <mergeCell ref="A53:C53"/>
    <mergeCell ref="A5:F5"/>
    <mergeCell ref="A6:C6"/>
    <mergeCell ref="A7:A8"/>
    <mergeCell ref="B7:B8"/>
    <mergeCell ref="C7:C8"/>
    <mergeCell ref="D7:D8"/>
    <mergeCell ref="E7:E8"/>
    <mergeCell ref="F7:F8"/>
    <mergeCell ref="A47:C47"/>
    <mergeCell ref="A48:C48"/>
    <mergeCell ref="A49:C49"/>
    <mergeCell ref="A50:C50"/>
    <mergeCell ref="A52:C52"/>
  </mergeCells>
  <printOptions horizontalCentered="1"/>
  <pageMargins left="0.51181102362204722" right="0.51181102362204722" top="0.98425196850393704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87"/>
  <sheetViews>
    <sheetView view="pageBreakPreview" zoomScaleNormal="100" zoomScaleSheetLayoutView="100" workbookViewId="0">
      <selection activeCell="F7" sqref="F7:F12"/>
    </sheetView>
  </sheetViews>
  <sheetFormatPr defaultColWidth="9" defaultRowHeight="15"/>
  <cols>
    <col min="1" max="1" width="5.375" style="399" customWidth="1"/>
    <col min="2" max="2" width="8.125" style="399" customWidth="1"/>
    <col min="3" max="3" width="9.375" style="399" customWidth="1"/>
    <col min="4" max="4" width="44.125" style="399" customWidth="1"/>
    <col min="5" max="5" width="11.25" style="399" customWidth="1"/>
    <col min="6" max="6" width="9.75" style="399" customWidth="1"/>
    <col min="7" max="7" width="11" style="399" customWidth="1"/>
    <col min="8" max="9" width="14.25" style="399" customWidth="1"/>
    <col min="10" max="10" width="3.5" style="399" customWidth="1"/>
    <col min="11" max="11" width="11.375" style="399" customWidth="1"/>
    <col min="12" max="12" width="11.25" style="399" customWidth="1"/>
    <col min="13" max="13" width="10.75" style="399" customWidth="1"/>
    <col min="14" max="14" width="10.875" style="399" customWidth="1"/>
    <col min="15" max="15" width="11.25" style="399" customWidth="1"/>
    <col min="16" max="16" width="11.375" style="399" customWidth="1"/>
    <col min="17" max="20" width="11.125" style="399" customWidth="1"/>
    <col min="21" max="21" width="10.625" style="399" customWidth="1"/>
    <col min="22" max="22" width="11" style="399" customWidth="1"/>
    <col min="23" max="24" width="10.875" style="399" customWidth="1"/>
    <col min="25" max="25" width="0.375" style="399" customWidth="1"/>
    <col min="26" max="16384" width="9" style="399"/>
  </cols>
  <sheetData>
    <row r="1" spans="1:25" s="377" customFormat="1" ht="15.75">
      <c r="A1" s="376" t="s">
        <v>91</v>
      </c>
      <c r="V1" s="378" t="s">
        <v>611</v>
      </c>
    </row>
    <row r="2" spans="1:25" s="377" customFormat="1" ht="15.75">
      <c r="A2" s="376"/>
      <c r="V2" s="378" t="s">
        <v>612</v>
      </c>
    </row>
    <row r="3" spans="1:25" s="377" customFormat="1" ht="15.75">
      <c r="A3" s="376"/>
      <c r="V3" s="378" t="s">
        <v>862</v>
      </c>
    </row>
    <row r="4" spans="1:25" s="380" customFormat="1" ht="8.25" customHeight="1">
      <c r="A4" s="379"/>
    </row>
    <row r="5" spans="1:25" s="377" customFormat="1" ht="42.75" customHeight="1">
      <c r="A5" s="897" t="s">
        <v>1248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  <c r="T5" s="897"/>
      <c r="U5" s="897"/>
      <c r="V5" s="897"/>
      <c r="W5" s="897"/>
      <c r="X5" s="897"/>
      <c r="Y5" s="897"/>
    </row>
    <row r="6" spans="1:25" s="377" customFormat="1" ht="15.7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76" t="s">
        <v>35</v>
      </c>
    </row>
    <row r="7" spans="1:25" s="380" customFormat="1" ht="19.5" customHeight="1">
      <c r="A7" s="898" t="s">
        <v>613</v>
      </c>
      <c r="B7" s="901" t="s">
        <v>614</v>
      </c>
      <c r="C7" s="901" t="s">
        <v>615</v>
      </c>
      <c r="D7" s="904" t="s">
        <v>616</v>
      </c>
      <c r="E7" s="904" t="s">
        <v>617</v>
      </c>
      <c r="F7" s="901" t="s">
        <v>618</v>
      </c>
      <c r="G7" s="904" t="s">
        <v>348</v>
      </c>
      <c r="H7" s="907" t="s">
        <v>619</v>
      </c>
      <c r="I7" s="908" t="s">
        <v>620</v>
      </c>
      <c r="J7" s="382" t="s">
        <v>93</v>
      </c>
      <c r="K7" s="891" t="s">
        <v>621</v>
      </c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  <c r="X7" s="891"/>
    </row>
    <row r="8" spans="1:25" s="380" customFormat="1" ht="18.75" customHeight="1">
      <c r="A8" s="899"/>
      <c r="B8" s="902"/>
      <c r="C8" s="902"/>
      <c r="D8" s="905"/>
      <c r="E8" s="905"/>
      <c r="F8" s="902"/>
      <c r="G8" s="905"/>
      <c r="H8" s="907"/>
      <c r="I8" s="908"/>
      <c r="J8" s="382" t="s">
        <v>0</v>
      </c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  <c r="X8" s="891"/>
    </row>
    <row r="9" spans="1:25" s="380" customFormat="1" ht="15.75" customHeight="1">
      <c r="A9" s="899"/>
      <c r="B9" s="902"/>
      <c r="C9" s="902"/>
      <c r="D9" s="905"/>
      <c r="E9" s="905"/>
      <c r="F9" s="902"/>
      <c r="G9" s="905"/>
      <c r="H9" s="382" t="s">
        <v>622</v>
      </c>
      <c r="I9" s="382" t="s">
        <v>622</v>
      </c>
      <c r="J9" s="892" t="s">
        <v>1</v>
      </c>
      <c r="K9" s="891" t="s">
        <v>623</v>
      </c>
      <c r="L9" s="894" t="s">
        <v>624</v>
      </c>
      <c r="M9" s="894"/>
      <c r="N9" s="894"/>
      <c r="O9" s="895" t="s">
        <v>625</v>
      </c>
      <c r="P9" s="894" t="s">
        <v>626</v>
      </c>
      <c r="Q9" s="894"/>
      <c r="R9" s="894"/>
      <c r="S9" s="894"/>
      <c r="T9" s="894"/>
      <c r="U9" s="894"/>
      <c r="V9" s="894"/>
      <c r="W9" s="894"/>
      <c r="X9" s="894"/>
    </row>
    <row r="10" spans="1:25" s="380" customFormat="1" ht="12.75" customHeight="1">
      <c r="A10" s="899"/>
      <c r="B10" s="902"/>
      <c r="C10" s="902"/>
      <c r="D10" s="905"/>
      <c r="E10" s="905"/>
      <c r="F10" s="902"/>
      <c r="G10" s="905"/>
      <c r="H10" s="382" t="s">
        <v>627</v>
      </c>
      <c r="I10" s="382" t="s">
        <v>627</v>
      </c>
      <c r="J10" s="893"/>
      <c r="K10" s="891"/>
      <c r="L10" s="894"/>
      <c r="M10" s="894"/>
      <c r="N10" s="894"/>
      <c r="O10" s="895"/>
      <c r="P10" s="896" t="s">
        <v>628</v>
      </c>
      <c r="Q10" s="896"/>
      <c r="R10" s="896"/>
      <c r="S10" s="896" t="s">
        <v>629</v>
      </c>
      <c r="T10" s="896"/>
      <c r="U10" s="896"/>
      <c r="V10" s="895" t="s">
        <v>630</v>
      </c>
      <c r="W10" s="895"/>
      <c r="X10" s="895"/>
    </row>
    <row r="11" spans="1:25" s="380" customFormat="1" ht="12.75">
      <c r="A11" s="899"/>
      <c r="B11" s="902"/>
      <c r="C11" s="902"/>
      <c r="D11" s="905"/>
      <c r="E11" s="905"/>
      <c r="F11" s="902"/>
      <c r="G11" s="905"/>
      <c r="H11" s="382" t="s">
        <v>631</v>
      </c>
      <c r="I11" s="382" t="s">
        <v>631</v>
      </c>
      <c r="J11" s="892" t="s">
        <v>2</v>
      </c>
      <c r="K11" s="891"/>
      <c r="L11" s="896" t="s">
        <v>38</v>
      </c>
      <c r="M11" s="896" t="s">
        <v>632</v>
      </c>
      <c r="N11" s="896" t="s">
        <v>633</v>
      </c>
      <c r="O11" s="895"/>
      <c r="P11" s="896" t="s">
        <v>38</v>
      </c>
      <c r="Q11" s="896" t="s">
        <v>634</v>
      </c>
      <c r="R11" s="916" t="s">
        <v>633</v>
      </c>
      <c r="S11" s="896" t="s">
        <v>38</v>
      </c>
      <c r="T11" s="896" t="s">
        <v>634</v>
      </c>
      <c r="U11" s="916" t="s">
        <v>633</v>
      </c>
      <c r="V11" s="895" t="s">
        <v>635</v>
      </c>
      <c r="W11" s="896" t="s">
        <v>634</v>
      </c>
      <c r="X11" s="916" t="s">
        <v>633</v>
      </c>
    </row>
    <row r="12" spans="1:25" s="380" customFormat="1" ht="12.75">
      <c r="A12" s="900"/>
      <c r="B12" s="903"/>
      <c r="C12" s="903"/>
      <c r="D12" s="906"/>
      <c r="E12" s="906"/>
      <c r="F12" s="903"/>
      <c r="G12" s="906"/>
      <c r="H12" s="382" t="s">
        <v>630</v>
      </c>
      <c r="I12" s="382" t="s">
        <v>630</v>
      </c>
      <c r="J12" s="893"/>
      <c r="K12" s="891"/>
      <c r="L12" s="896"/>
      <c r="M12" s="896"/>
      <c r="N12" s="896"/>
      <c r="O12" s="895"/>
      <c r="P12" s="896"/>
      <c r="Q12" s="896"/>
      <c r="R12" s="916"/>
      <c r="S12" s="896"/>
      <c r="T12" s="896"/>
      <c r="U12" s="916"/>
      <c r="V12" s="895"/>
      <c r="W12" s="896"/>
      <c r="X12" s="916"/>
    </row>
    <row r="13" spans="1:25" s="384" customFormat="1" ht="11.25">
      <c r="A13" s="383">
        <v>1</v>
      </c>
      <c r="B13" s="383">
        <v>2</v>
      </c>
      <c r="C13" s="383">
        <v>3</v>
      </c>
      <c r="D13" s="383">
        <v>4</v>
      </c>
      <c r="E13" s="383">
        <v>5</v>
      </c>
      <c r="F13" s="383">
        <v>6</v>
      </c>
      <c r="G13" s="383">
        <v>7</v>
      </c>
      <c r="H13" s="383">
        <v>8</v>
      </c>
      <c r="I13" s="383" t="s">
        <v>636</v>
      </c>
      <c r="J13" s="383" t="s">
        <v>637</v>
      </c>
      <c r="K13" s="383" t="s">
        <v>638</v>
      </c>
      <c r="L13" s="383" t="s">
        <v>639</v>
      </c>
      <c r="M13" s="383">
        <v>11</v>
      </c>
      <c r="N13" s="383">
        <v>12</v>
      </c>
      <c r="O13" s="383" t="s">
        <v>640</v>
      </c>
      <c r="P13" s="383" t="s">
        <v>641</v>
      </c>
      <c r="Q13" s="383">
        <v>15</v>
      </c>
      <c r="R13" s="383">
        <v>16</v>
      </c>
      <c r="S13" s="383" t="s">
        <v>642</v>
      </c>
      <c r="T13" s="383">
        <v>18</v>
      </c>
      <c r="U13" s="383">
        <v>19</v>
      </c>
      <c r="V13" s="383" t="s">
        <v>643</v>
      </c>
      <c r="W13" s="383">
        <v>21</v>
      </c>
      <c r="X13" s="383">
        <v>22</v>
      </c>
    </row>
    <row r="14" spans="1:25" s="384" customFormat="1" ht="3.75" customHeight="1">
      <c r="A14" s="909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</row>
    <row r="15" spans="1:25" s="384" customFormat="1" ht="21.75" customHeight="1">
      <c r="A15" s="910" t="s">
        <v>644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910"/>
      <c r="Y15" s="385"/>
    </row>
    <row r="16" spans="1:25" s="384" customFormat="1" ht="3.75" customHeight="1">
      <c r="A16" s="911"/>
      <c r="B16" s="911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911"/>
      <c r="Y16" s="386"/>
    </row>
    <row r="17" spans="1:24" s="388" customFormat="1" ht="16.7" hidden="1" customHeight="1">
      <c r="A17" s="912">
        <v>1</v>
      </c>
      <c r="B17" s="913" t="s">
        <v>645</v>
      </c>
      <c r="C17" s="914" t="s">
        <v>646</v>
      </c>
      <c r="D17" s="915" t="s">
        <v>647</v>
      </c>
      <c r="E17" s="912" t="s">
        <v>648</v>
      </c>
      <c r="F17" s="912" t="s">
        <v>649</v>
      </c>
      <c r="G17" s="913" t="s">
        <v>650</v>
      </c>
      <c r="H17" s="387">
        <f>H18+H19+H20+H21</f>
        <v>23433538</v>
      </c>
      <c r="I17" s="387">
        <f>I18+I19+I20+I21</f>
        <v>20453551</v>
      </c>
      <c r="J17" s="921" t="s">
        <v>0</v>
      </c>
      <c r="K17" s="917">
        <f t="shared" ref="K17" si="0">L17+O17</f>
        <v>2979987</v>
      </c>
      <c r="L17" s="917">
        <f t="shared" ref="L17" si="1">M17+N17</f>
        <v>2471155</v>
      </c>
      <c r="M17" s="919">
        <v>2471155</v>
      </c>
      <c r="N17" s="919">
        <v>0</v>
      </c>
      <c r="O17" s="917">
        <f t="shared" ref="O17" si="2">P17+S17+V17</f>
        <v>508832</v>
      </c>
      <c r="P17" s="917">
        <f t="shared" ref="P17" si="3">Q17+R17</f>
        <v>0</v>
      </c>
      <c r="Q17" s="919">
        <v>0</v>
      </c>
      <c r="R17" s="919">
        <v>0</v>
      </c>
      <c r="S17" s="917">
        <f t="shared" ref="S17" si="4">T17+U17</f>
        <v>222628</v>
      </c>
      <c r="T17" s="919">
        <v>222628</v>
      </c>
      <c r="U17" s="919">
        <v>0</v>
      </c>
      <c r="V17" s="917">
        <f t="shared" ref="V17" si="5">W17+X17</f>
        <v>286204</v>
      </c>
      <c r="W17" s="919">
        <v>286204</v>
      </c>
      <c r="X17" s="919">
        <v>0</v>
      </c>
    </row>
    <row r="18" spans="1:24" s="388" customFormat="1" ht="16.7" hidden="1" customHeight="1">
      <c r="A18" s="912"/>
      <c r="B18" s="913"/>
      <c r="C18" s="914"/>
      <c r="D18" s="915"/>
      <c r="E18" s="912"/>
      <c r="F18" s="912"/>
      <c r="G18" s="913"/>
      <c r="H18" s="387">
        <v>19908721</v>
      </c>
      <c r="I18" s="387">
        <v>17437566</v>
      </c>
      <c r="J18" s="922"/>
      <c r="K18" s="918"/>
      <c r="L18" s="918"/>
      <c r="M18" s="920"/>
      <c r="N18" s="920"/>
      <c r="O18" s="918"/>
      <c r="P18" s="918"/>
      <c r="Q18" s="920"/>
      <c r="R18" s="920"/>
      <c r="S18" s="918"/>
      <c r="T18" s="920"/>
      <c r="U18" s="920"/>
      <c r="V18" s="918"/>
      <c r="W18" s="920"/>
      <c r="X18" s="920"/>
    </row>
    <row r="19" spans="1:24" s="388" customFormat="1" ht="16.7" hidden="1" customHeight="1">
      <c r="A19" s="912"/>
      <c r="B19" s="913"/>
      <c r="C19" s="914"/>
      <c r="D19" s="915"/>
      <c r="E19" s="912"/>
      <c r="F19" s="912"/>
      <c r="G19" s="913"/>
      <c r="H19" s="387">
        <v>0</v>
      </c>
      <c r="I19" s="387">
        <v>0</v>
      </c>
      <c r="J19" s="387" t="s">
        <v>1</v>
      </c>
      <c r="K19" s="389">
        <f t="shared" ref="K19" si="6">L19+O19</f>
        <v>0</v>
      </c>
      <c r="L19" s="389">
        <f t="shared" ref="L19" si="7">M19+N19</f>
        <v>0</v>
      </c>
      <c r="M19" s="390">
        <v>0</v>
      </c>
      <c r="N19" s="390">
        <v>0</v>
      </c>
      <c r="O19" s="389">
        <f t="shared" ref="O19" si="8">P19+S19+V19</f>
        <v>0</v>
      </c>
      <c r="P19" s="389">
        <f t="shared" ref="P19" si="9">Q19+R19</f>
        <v>0</v>
      </c>
      <c r="Q19" s="390">
        <v>0</v>
      </c>
      <c r="R19" s="390">
        <v>0</v>
      </c>
      <c r="S19" s="389">
        <f t="shared" ref="S19" si="10">T19+U19</f>
        <v>0</v>
      </c>
      <c r="T19" s="390">
        <v>0</v>
      </c>
      <c r="U19" s="390">
        <v>0</v>
      </c>
      <c r="V19" s="389">
        <f t="shared" ref="V19" si="11">W19+X19</f>
        <v>0</v>
      </c>
      <c r="W19" s="390">
        <v>0</v>
      </c>
      <c r="X19" s="390">
        <v>0</v>
      </c>
    </row>
    <row r="20" spans="1:24" s="388" customFormat="1" ht="16.7" hidden="1" customHeight="1">
      <c r="A20" s="912"/>
      <c r="B20" s="913"/>
      <c r="C20" s="914"/>
      <c r="D20" s="915"/>
      <c r="E20" s="912"/>
      <c r="F20" s="912"/>
      <c r="G20" s="913"/>
      <c r="H20" s="387">
        <v>1958444</v>
      </c>
      <c r="I20" s="387">
        <v>1735816</v>
      </c>
      <c r="J20" s="921" t="s">
        <v>2</v>
      </c>
      <c r="K20" s="917">
        <f t="shared" ref="K20:X20" si="12">K17+K19</f>
        <v>2979987</v>
      </c>
      <c r="L20" s="917">
        <f t="shared" si="12"/>
        <v>2471155</v>
      </c>
      <c r="M20" s="919">
        <f t="shared" si="12"/>
        <v>2471155</v>
      </c>
      <c r="N20" s="919">
        <f t="shared" si="12"/>
        <v>0</v>
      </c>
      <c r="O20" s="917">
        <f t="shared" si="12"/>
        <v>508832</v>
      </c>
      <c r="P20" s="917">
        <f t="shared" si="12"/>
        <v>0</v>
      </c>
      <c r="Q20" s="919">
        <f t="shared" si="12"/>
        <v>0</v>
      </c>
      <c r="R20" s="919">
        <f t="shared" si="12"/>
        <v>0</v>
      </c>
      <c r="S20" s="917">
        <f t="shared" si="12"/>
        <v>222628</v>
      </c>
      <c r="T20" s="919">
        <f t="shared" si="12"/>
        <v>222628</v>
      </c>
      <c r="U20" s="919">
        <f t="shared" si="12"/>
        <v>0</v>
      </c>
      <c r="V20" s="917">
        <f t="shared" si="12"/>
        <v>286204</v>
      </c>
      <c r="W20" s="919">
        <f t="shared" si="12"/>
        <v>286204</v>
      </c>
      <c r="X20" s="919">
        <f t="shared" si="12"/>
        <v>0</v>
      </c>
    </row>
    <row r="21" spans="1:24" s="388" customFormat="1" ht="16.7" hidden="1" customHeight="1">
      <c r="A21" s="912"/>
      <c r="B21" s="913"/>
      <c r="C21" s="914"/>
      <c r="D21" s="915"/>
      <c r="E21" s="912"/>
      <c r="F21" s="912"/>
      <c r="G21" s="913"/>
      <c r="H21" s="387">
        <v>1566373</v>
      </c>
      <c r="I21" s="387">
        <v>1280169</v>
      </c>
      <c r="J21" s="922"/>
      <c r="K21" s="918"/>
      <c r="L21" s="918"/>
      <c r="M21" s="920"/>
      <c r="N21" s="920"/>
      <c r="O21" s="918"/>
      <c r="P21" s="918"/>
      <c r="Q21" s="920"/>
      <c r="R21" s="920"/>
      <c r="S21" s="918"/>
      <c r="T21" s="920"/>
      <c r="U21" s="920"/>
      <c r="V21" s="918"/>
      <c r="W21" s="920"/>
      <c r="X21" s="920"/>
    </row>
    <row r="22" spans="1:24" s="388" customFormat="1" ht="16.7" hidden="1" customHeight="1">
      <c r="A22" s="912">
        <v>2</v>
      </c>
      <c r="B22" s="913" t="s">
        <v>645</v>
      </c>
      <c r="C22" s="914" t="s">
        <v>646</v>
      </c>
      <c r="D22" s="915" t="s">
        <v>651</v>
      </c>
      <c r="E22" s="912" t="s">
        <v>648</v>
      </c>
      <c r="F22" s="912" t="s">
        <v>649</v>
      </c>
      <c r="G22" s="913" t="s">
        <v>650</v>
      </c>
      <c r="H22" s="387">
        <f>H23+H24+H25+H26</f>
        <v>8544937</v>
      </c>
      <c r="I22" s="387">
        <f>I23+I24+I25+I26</f>
        <v>6580866</v>
      </c>
      <c r="J22" s="921" t="s">
        <v>0</v>
      </c>
      <c r="K22" s="917">
        <f t="shared" ref="K22" si="13">L22+O22</f>
        <v>1964071</v>
      </c>
      <c r="L22" s="917">
        <f t="shared" ref="L22" si="14">M22+N22</f>
        <v>1664477</v>
      </c>
      <c r="M22" s="919">
        <v>1664477</v>
      </c>
      <c r="N22" s="919">
        <v>0</v>
      </c>
      <c r="O22" s="917">
        <f t="shared" ref="O22" si="15">P22+S22+V22</f>
        <v>299594</v>
      </c>
      <c r="P22" s="917">
        <f t="shared" ref="P22" si="16">Q22+R22</f>
        <v>0</v>
      </c>
      <c r="Q22" s="919">
        <v>0</v>
      </c>
      <c r="R22" s="919">
        <v>0</v>
      </c>
      <c r="S22" s="917">
        <f t="shared" ref="S22" si="17">T22+U22</f>
        <v>96012</v>
      </c>
      <c r="T22" s="919">
        <v>96012</v>
      </c>
      <c r="U22" s="919">
        <v>0</v>
      </c>
      <c r="V22" s="917">
        <f t="shared" ref="V22" si="18">W22+X22</f>
        <v>203582</v>
      </c>
      <c r="W22" s="919">
        <v>203582</v>
      </c>
      <c r="X22" s="919">
        <v>0</v>
      </c>
    </row>
    <row r="23" spans="1:24" s="388" customFormat="1" ht="16.7" hidden="1" customHeight="1">
      <c r="A23" s="912"/>
      <c r="B23" s="913"/>
      <c r="C23" s="914"/>
      <c r="D23" s="915"/>
      <c r="E23" s="912"/>
      <c r="F23" s="912"/>
      <c r="G23" s="913"/>
      <c r="H23" s="387">
        <v>7231583</v>
      </c>
      <c r="I23" s="387">
        <v>5567106</v>
      </c>
      <c r="J23" s="922"/>
      <c r="K23" s="918"/>
      <c r="L23" s="918"/>
      <c r="M23" s="920"/>
      <c r="N23" s="920"/>
      <c r="O23" s="918"/>
      <c r="P23" s="918"/>
      <c r="Q23" s="920"/>
      <c r="R23" s="920"/>
      <c r="S23" s="918"/>
      <c r="T23" s="920"/>
      <c r="U23" s="920"/>
      <c r="V23" s="918"/>
      <c r="W23" s="920"/>
      <c r="X23" s="920"/>
    </row>
    <row r="24" spans="1:24" s="388" customFormat="1" ht="16.7" hidden="1" customHeight="1">
      <c r="A24" s="912"/>
      <c r="B24" s="913"/>
      <c r="C24" s="914"/>
      <c r="D24" s="915"/>
      <c r="E24" s="912"/>
      <c r="F24" s="912"/>
      <c r="G24" s="913"/>
      <c r="H24" s="387">
        <v>0</v>
      </c>
      <c r="I24" s="387">
        <v>0</v>
      </c>
      <c r="J24" s="387" t="s">
        <v>1</v>
      </c>
      <c r="K24" s="389">
        <f t="shared" ref="K24" si="19">L24+O24</f>
        <v>0</v>
      </c>
      <c r="L24" s="389">
        <f t="shared" ref="L24" si="20">M24+N24</f>
        <v>0</v>
      </c>
      <c r="M24" s="390">
        <v>0</v>
      </c>
      <c r="N24" s="390">
        <v>0</v>
      </c>
      <c r="O24" s="389">
        <f t="shared" ref="O24" si="21">P24+S24+V24</f>
        <v>0</v>
      </c>
      <c r="P24" s="389">
        <f t="shared" ref="P24" si="22">Q24+R24</f>
        <v>0</v>
      </c>
      <c r="Q24" s="390">
        <v>0</v>
      </c>
      <c r="R24" s="390">
        <v>0</v>
      </c>
      <c r="S24" s="389">
        <f t="shared" ref="S24" si="23">T24+U24</f>
        <v>0</v>
      </c>
      <c r="T24" s="390">
        <v>0</v>
      </c>
      <c r="U24" s="390">
        <v>0</v>
      </c>
      <c r="V24" s="389">
        <f t="shared" ref="V24" si="24">W24+X24</f>
        <v>0</v>
      </c>
      <c r="W24" s="390">
        <v>0</v>
      </c>
      <c r="X24" s="390">
        <v>0</v>
      </c>
    </row>
    <row r="25" spans="1:24" s="388" customFormat="1" ht="16.7" hidden="1" customHeight="1">
      <c r="A25" s="912"/>
      <c r="B25" s="913"/>
      <c r="C25" s="914"/>
      <c r="D25" s="915"/>
      <c r="E25" s="912"/>
      <c r="F25" s="912"/>
      <c r="G25" s="913"/>
      <c r="H25" s="387">
        <v>363602</v>
      </c>
      <c r="I25" s="387">
        <v>267590</v>
      </c>
      <c r="J25" s="921" t="s">
        <v>2</v>
      </c>
      <c r="K25" s="917">
        <f t="shared" ref="K25:X25" si="25">K22+K24</f>
        <v>1964071</v>
      </c>
      <c r="L25" s="917">
        <f t="shared" si="25"/>
        <v>1664477</v>
      </c>
      <c r="M25" s="919">
        <f t="shared" si="25"/>
        <v>1664477</v>
      </c>
      <c r="N25" s="919">
        <f t="shared" si="25"/>
        <v>0</v>
      </c>
      <c r="O25" s="917">
        <f t="shared" si="25"/>
        <v>299594</v>
      </c>
      <c r="P25" s="917">
        <f t="shared" si="25"/>
        <v>0</v>
      </c>
      <c r="Q25" s="919">
        <f t="shared" si="25"/>
        <v>0</v>
      </c>
      <c r="R25" s="919">
        <f t="shared" si="25"/>
        <v>0</v>
      </c>
      <c r="S25" s="917">
        <f t="shared" si="25"/>
        <v>96012</v>
      </c>
      <c r="T25" s="919">
        <f t="shared" si="25"/>
        <v>96012</v>
      </c>
      <c r="U25" s="919">
        <f t="shared" si="25"/>
        <v>0</v>
      </c>
      <c r="V25" s="917">
        <f t="shared" si="25"/>
        <v>203582</v>
      </c>
      <c r="W25" s="919">
        <f t="shared" si="25"/>
        <v>203582</v>
      </c>
      <c r="X25" s="919">
        <f t="shared" si="25"/>
        <v>0</v>
      </c>
    </row>
    <row r="26" spans="1:24" s="388" customFormat="1" ht="16.7" hidden="1" customHeight="1">
      <c r="A26" s="912"/>
      <c r="B26" s="913"/>
      <c r="C26" s="914"/>
      <c r="D26" s="915"/>
      <c r="E26" s="912"/>
      <c r="F26" s="912"/>
      <c r="G26" s="913"/>
      <c r="H26" s="387">
        <v>949752</v>
      </c>
      <c r="I26" s="387">
        <v>746170</v>
      </c>
      <c r="J26" s="922"/>
      <c r="K26" s="918"/>
      <c r="L26" s="918"/>
      <c r="M26" s="920"/>
      <c r="N26" s="920"/>
      <c r="O26" s="918"/>
      <c r="P26" s="918"/>
      <c r="Q26" s="920"/>
      <c r="R26" s="920"/>
      <c r="S26" s="918"/>
      <c r="T26" s="920"/>
      <c r="U26" s="920"/>
      <c r="V26" s="918"/>
      <c r="W26" s="920"/>
      <c r="X26" s="920"/>
    </row>
    <row r="27" spans="1:24" s="388" customFormat="1" ht="16.7" customHeight="1">
      <c r="A27" s="912">
        <v>1</v>
      </c>
      <c r="B27" s="913" t="s">
        <v>645</v>
      </c>
      <c r="C27" s="914" t="s">
        <v>646</v>
      </c>
      <c r="D27" s="915" t="s">
        <v>652</v>
      </c>
      <c r="E27" s="912" t="s">
        <v>648</v>
      </c>
      <c r="F27" s="912" t="s">
        <v>649</v>
      </c>
      <c r="G27" s="913" t="s">
        <v>653</v>
      </c>
      <c r="H27" s="387">
        <f>H28+H29+H30+H31</f>
        <v>9743979</v>
      </c>
      <c r="I27" s="387">
        <f>I28+I29+I30+I31</f>
        <v>6257049</v>
      </c>
      <c r="J27" s="921" t="s">
        <v>0</v>
      </c>
      <c r="K27" s="917">
        <f t="shared" ref="K27" si="26">L27+O27</f>
        <v>2621460</v>
      </c>
      <c r="L27" s="917">
        <f t="shared" ref="L27" si="27">M27+N27</f>
        <v>2394689</v>
      </c>
      <c r="M27" s="919">
        <v>2394689</v>
      </c>
      <c r="N27" s="919">
        <v>0</v>
      </c>
      <c r="O27" s="917">
        <f t="shared" ref="O27" si="28">P27+S27+V27</f>
        <v>226771</v>
      </c>
      <c r="P27" s="917">
        <f t="shared" ref="P27" si="29">Q27+R27</f>
        <v>0</v>
      </c>
      <c r="Q27" s="919">
        <v>0</v>
      </c>
      <c r="R27" s="919">
        <v>0</v>
      </c>
      <c r="S27" s="917">
        <f t="shared" ref="S27" si="30">T27+U27</f>
        <v>226771</v>
      </c>
      <c r="T27" s="919">
        <v>226771</v>
      </c>
      <c r="U27" s="919">
        <v>0</v>
      </c>
      <c r="V27" s="917">
        <f t="shared" ref="V27" si="31">W27+X27</f>
        <v>0</v>
      </c>
      <c r="W27" s="919">
        <v>0</v>
      </c>
      <c r="X27" s="919">
        <v>0</v>
      </c>
    </row>
    <row r="28" spans="1:24" s="388" customFormat="1" ht="16.7" customHeight="1">
      <c r="A28" s="912"/>
      <c r="B28" s="913"/>
      <c r="C28" s="914"/>
      <c r="D28" s="915"/>
      <c r="E28" s="912"/>
      <c r="F28" s="912"/>
      <c r="G28" s="913"/>
      <c r="H28" s="387">
        <v>8251672</v>
      </c>
      <c r="I28" s="387">
        <v>5117911</v>
      </c>
      <c r="J28" s="922"/>
      <c r="K28" s="918"/>
      <c r="L28" s="918"/>
      <c r="M28" s="920"/>
      <c r="N28" s="920"/>
      <c r="O28" s="918"/>
      <c r="P28" s="918"/>
      <c r="Q28" s="920"/>
      <c r="R28" s="920"/>
      <c r="S28" s="918"/>
      <c r="T28" s="920"/>
      <c r="U28" s="920"/>
      <c r="V28" s="918"/>
      <c r="W28" s="920"/>
      <c r="X28" s="920"/>
    </row>
    <row r="29" spans="1:24" s="388" customFormat="1" ht="16.7" customHeight="1">
      <c r="A29" s="912"/>
      <c r="B29" s="913"/>
      <c r="C29" s="914"/>
      <c r="D29" s="915"/>
      <c r="E29" s="912"/>
      <c r="F29" s="912"/>
      <c r="G29" s="913"/>
      <c r="H29" s="387">
        <v>0</v>
      </c>
      <c r="I29" s="387">
        <v>0</v>
      </c>
      <c r="J29" s="387" t="s">
        <v>1</v>
      </c>
      <c r="K29" s="389">
        <f t="shared" ref="K29" si="32">L29+O29</f>
        <v>865470</v>
      </c>
      <c r="L29" s="389">
        <f t="shared" ref="L29" si="33">M29+N29</f>
        <v>739072</v>
      </c>
      <c r="M29" s="390">
        <v>739072</v>
      </c>
      <c r="N29" s="390">
        <v>0</v>
      </c>
      <c r="O29" s="389">
        <f t="shared" ref="O29" si="34">P29+S29+V29</f>
        <v>126398</v>
      </c>
      <c r="P29" s="389">
        <f t="shared" ref="P29" si="35">Q29+R29</f>
        <v>0</v>
      </c>
      <c r="Q29" s="390">
        <v>0</v>
      </c>
      <c r="R29" s="390">
        <v>0</v>
      </c>
      <c r="S29" s="389">
        <f t="shared" ref="S29" si="36">T29+U29</f>
        <v>126398</v>
      </c>
      <c r="T29" s="390">
        <v>126398</v>
      </c>
      <c r="U29" s="390">
        <v>0</v>
      </c>
      <c r="V29" s="389">
        <f t="shared" ref="V29" si="37">W29+X29</f>
        <v>0</v>
      </c>
      <c r="W29" s="390">
        <v>0</v>
      </c>
      <c r="X29" s="390">
        <v>0</v>
      </c>
    </row>
    <row r="30" spans="1:24" s="388" customFormat="1" ht="16.7" customHeight="1">
      <c r="A30" s="912"/>
      <c r="B30" s="913"/>
      <c r="C30" s="914"/>
      <c r="D30" s="915"/>
      <c r="E30" s="912"/>
      <c r="F30" s="912"/>
      <c r="G30" s="913"/>
      <c r="H30" s="387">
        <v>1492307</v>
      </c>
      <c r="I30" s="387">
        <v>1139138</v>
      </c>
      <c r="J30" s="921" t="s">
        <v>2</v>
      </c>
      <c r="K30" s="917">
        <f t="shared" ref="K30:X30" si="38">K27+K29</f>
        <v>3486930</v>
      </c>
      <c r="L30" s="917">
        <f t="shared" si="38"/>
        <v>3133761</v>
      </c>
      <c r="M30" s="919">
        <f t="shared" si="38"/>
        <v>3133761</v>
      </c>
      <c r="N30" s="919">
        <f t="shared" si="38"/>
        <v>0</v>
      </c>
      <c r="O30" s="917">
        <f t="shared" si="38"/>
        <v>353169</v>
      </c>
      <c r="P30" s="917">
        <f t="shared" si="38"/>
        <v>0</v>
      </c>
      <c r="Q30" s="919">
        <f t="shared" si="38"/>
        <v>0</v>
      </c>
      <c r="R30" s="919">
        <f t="shared" si="38"/>
        <v>0</v>
      </c>
      <c r="S30" s="917">
        <f t="shared" si="38"/>
        <v>353169</v>
      </c>
      <c r="T30" s="919">
        <f t="shared" si="38"/>
        <v>353169</v>
      </c>
      <c r="U30" s="919">
        <f t="shared" si="38"/>
        <v>0</v>
      </c>
      <c r="V30" s="917">
        <f t="shared" si="38"/>
        <v>0</v>
      </c>
      <c r="W30" s="919">
        <f t="shared" si="38"/>
        <v>0</v>
      </c>
      <c r="X30" s="919">
        <f t="shared" si="38"/>
        <v>0</v>
      </c>
    </row>
    <row r="31" spans="1:24" s="388" customFormat="1" ht="16.7" customHeight="1">
      <c r="A31" s="912"/>
      <c r="B31" s="913"/>
      <c r="C31" s="914"/>
      <c r="D31" s="915"/>
      <c r="E31" s="912"/>
      <c r="F31" s="912"/>
      <c r="G31" s="913"/>
      <c r="H31" s="387">
        <v>0</v>
      </c>
      <c r="I31" s="387">
        <v>0</v>
      </c>
      <c r="J31" s="922"/>
      <c r="K31" s="918"/>
      <c r="L31" s="918"/>
      <c r="M31" s="920"/>
      <c r="N31" s="920"/>
      <c r="O31" s="918"/>
      <c r="P31" s="918"/>
      <c r="Q31" s="920"/>
      <c r="R31" s="920"/>
      <c r="S31" s="918"/>
      <c r="T31" s="920"/>
      <c r="U31" s="920"/>
      <c r="V31" s="918"/>
      <c r="W31" s="920"/>
      <c r="X31" s="920"/>
    </row>
    <row r="32" spans="1:24" s="388" customFormat="1" ht="16.7" customHeight="1">
      <c r="A32" s="912">
        <v>2</v>
      </c>
      <c r="B32" s="913" t="s">
        <v>645</v>
      </c>
      <c r="C32" s="914" t="s">
        <v>646</v>
      </c>
      <c r="D32" s="915" t="s">
        <v>654</v>
      </c>
      <c r="E32" s="912" t="s">
        <v>648</v>
      </c>
      <c r="F32" s="912" t="s">
        <v>655</v>
      </c>
      <c r="G32" s="913" t="s">
        <v>656</v>
      </c>
      <c r="H32" s="387">
        <f>H33+H34+H35+H36</f>
        <v>19271552</v>
      </c>
      <c r="I32" s="387">
        <f>I33+I34+I35+I36</f>
        <v>608974</v>
      </c>
      <c r="J32" s="921" t="s">
        <v>0</v>
      </c>
      <c r="K32" s="917">
        <f t="shared" ref="K32" si="39">L32+O32</f>
        <v>14124640</v>
      </c>
      <c r="L32" s="917">
        <f t="shared" ref="L32" si="40">M32+N32</f>
        <v>11929573</v>
      </c>
      <c r="M32" s="919">
        <v>11620916</v>
      </c>
      <c r="N32" s="919">
        <v>308657</v>
      </c>
      <c r="O32" s="917">
        <f t="shared" ref="O32" si="41">P32+S32+V32</f>
        <v>2195067</v>
      </c>
      <c r="P32" s="917">
        <f t="shared" ref="P32" si="42">Q32+R32</f>
        <v>1325507</v>
      </c>
      <c r="Q32" s="919">
        <v>1291212</v>
      </c>
      <c r="R32" s="919">
        <v>34295</v>
      </c>
      <c r="S32" s="917">
        <f t="shared" ref="S32" si="43">T32+U32</f>
        <v>869560</v>
      </c>
      <c r="T32" s="919">
        <v>0</v>
      </c>
      <c r="U32" s="919">
        <v>869560</v>
      </c>
      <c r="V32" s="917">
        <f t="shared" ref="V32" si="44">W32+X32</f>
        <v>0</v>
      </c>
      <c r="W32" s="919">
        <v>0</v>
      </c>
      <c r="X32" s="919">
        <v>0</v>
      </c>
    </row>
    <row r="33" spans="1:24" s="388" customFormat="1" ht="16.7" customHeight="1">
      <c r="A33" s="912"/>
      <c r="B33" s="913"/>
      <c r="C33" s="914"/>
      <c r="D33" s="915"/>
      <c r="E33" s="912"/>
      <c r="F33" s="912"/>
      <c r="G33" s="913"/>
      <c r="H33" s="387">
        <v>15529536</v>
      </c>
      <c r="I33" s="387">
        <v>419463</v>
      </c>
      <c r="J33" s="922"/>
      <c r="K33" s="918"/>
      <c r="L33" s="918"/>
      <c r="M33" s="920"/>
      <c r="N33" s="920"/>
      <c r="O33" s="918"/>
      <c r="P33" s="918"/>
      <c r="Q33" s="920"/>
      <c r="R33" s="920"/>
      <c r="S33" s="918"/>
      <c r="T33" s="920"/>
      <c r="U33" s="920"/>
      <c r="V33" s="918"/>
      <c r="W33" s="920"/>
      <c r="X33" s="920"/>
    </row>
    <row r="34" spans="1:24" s="388" customFormat="1" ht="16.7" customHeight="1">
      <c r="A34" s="912"/>
      <c r="B34" s="913"/>
      <c r="C34" s="914"/>
      <c r="D34" s="915"/>
      <c r="E34" s="912"/>
      <c r="F34" s="912"/>
      <c r="G34" s="913"/>
      <c r="H34" s="387">
        <v>1725504</v>
      </c>
      <c r="I34" s="387">
        <v>46607</v>
      </c>
      <c r="J34" s="387" t="s">
        <v>1</v>
      </c>
      <c r="K34" s="389">
        <f t="shared" ref="K34" si="45">L34+O34</f>
        <v>4537938</v>
      </c>
      <c r="L34" s="389">
        <f t="shared" ref="L34" si="46">M34+N34</f>
        <v>3180500</v>
      </c>
      <c r="M34" s="390">
        <v>2718751</v>
      </c>
      <c r="N34" s="390">
        <v>461749</v>
      </c>
      <c r="O34" s="389">
        <f t="shared" ref="O34" si="47">P34+S34+V34</f>
        <v>1357438</v>
      </c>
      <c r="P34" s="389">
        <f t="shared" ref="P34" si="48">Q34+R34</f>
        <v>353390</v>
      </c>
      <c r="Q34" s="390">
        <v>302084</v>
      </c>
      <c r="R34" s="390">
        <v>51306</v>
      </c>
      <c r="S34" s="389">
        <f t="shared" ref="S34" si="49">T34+U34</f>
        <v>1004048</v>
      </c>
      <c r="T34" s="390">
        <v>0</v>
      </c>
      <c r="U34" s="390">
        <v>1004048</v>
      </c>
      <c r="V34" s="389">
        <f t="shared" ref="V34" si="50">W34+X34</f>
        <v>0</v>
      </c>
      <c r="W34" s="390">
        <v>0</v>
      </c>
      <c r="X34" s="390">
        <v>0</v>
      </c>
    </row>
    <row r="35" spans="1:24" s="388" customFormat="1" ht="16.7" customHeight="1">
      <c r="A35" s="912"/>
      <c r="B35" s="913"/>
      <c r="C35" s="914"/>
      <c r="D35" s="915"/>
      <c r="E35" s="912"/>
      <c r="F35" s="912"/>
      <c r="G35" s="913"/>
      <c r="H35" s="387">
        <v>2016512</v>
      </c>
      <c r="I35" s="387">
        <v>142904</v>
      </c>
      <c r="J35" s="921" t="s">
        <v>2</v>
      </c>
      <c r="K35" s="917">
        <f t="shared" ref="K35:X35" si="51">K32+K34</f>
        <v>18662578</v>
      </c>
      <c r="L35" s="917">
        <f t="shared" si="51"/>
        <v>15110073</v>
      </c>
      <c r="M35" s="919">
        <f t="shared" si="51"/>
        <v>14339667</v>
      </c>
      <c r="N35" s="919">
        <f t="shared" si="51"/>
        <v>770406</v>
      </c>
      <c r="O35" s="917">
        <f t="shared" si="51"/>
        <v>3552505</v>
      </c>
      <c r="P35" s="917">
        <f t="shared" si="51"/>
        <v>1678897</v>
      </c>
      <c r="Q35" s="919">
        <f t="shared" si="51"/>
        <v>1593296</v>
      </c>
      <c r="R35" s="919">
        <f t="shared" si="51"/>
        <v>85601</v>
      </c>
      <c r="S35" s="917">
        <f t="shared" si="51"/>
        <v>1873608</v>
      </c>
      <c r="T35" s="919">
        <f t="shared" si="51"/>
        <v>0</v>
      </c>
      <c r="U35" s="919">
        <f t="shared" si="51"/>
        <v>1873608</v>
      </c>
      <c r="V35" s="917">
        <f t="shared" si="51"/>
        <v>0</v>
      </c>
      <c r="W35" s="919">
        <f t="shared" si="51"/>
        <v>0</v>
      </c>
      <c r="X35" s="919">
        <f t="shared" si="51"/>
        <v>0</v>
      </c>
    </row>
    <row r="36" spans="1:24" s="388" customFormat="1" ht="16.7" customHeight="1">
      <c r="A36" s="912"/>
      <c r="B36" s="913"/>
      <c r="C36" s="914"/>
      <c r="D36" s="915"/>
      <c r="E36" s="912"/>
      <c r="F36" s="912"/>
      <c r="G36" s="913"/>
      <c r="H36" s="387">
        <v>0</v>
      </c>
      <c r="I36" s="387">
        <v>0</v>
      </c>
      <c r="J36" s="922"/>
      <c r="K36" s="918"/>
      <c r="L36" s="918"/>
      <c r="M36" s="920"/>
      <c r="N36" s="920"/>
      <c r="O36" s="918"/>
      <c r="P36" s="918"/>
      <c r="Q36" s="920"/>
      <c r="R36" s="920"/>
      <c r="S36" s="918"/>
      <c r="T36" s="920"/>
      <c r="U36" s="920"/>
      <c r="V36" s="918"/>
      <c r="W36" s="920"/>
      <c r="X36" s="920"/>
    </row>
    <row r="37" spans="1:24" s="388" customFormat="1" ht="16.7" customHeight="1">
      <c r="A37" s="912">
        <v>3</v>
      </c>
      <c r="B37" s="913" t="s">
        <v>645</v>
      </c>
      <c r="C37" s="914" t="s">
        <v>646</v>
      </c>
      <c r="D37" s="915" t="s">
        <v>657</v>
      </c>
      <c r="E37" s="912" t="s">
        <v>648</v>
      </c>
      <c r="F37" s="912" t="s">
        <v>649</v>
      </c>
      <c r="G37" s="913" t="s">
        <v>658</v>
      </c>
      <c r="H37" s="387">
        <f>H38+H39+H40+H41</f>
        <v>56362800</v>
      </c>
      <c r="I37" s="387">
        <f>I38+I39+I40+I41</f>
        <v>24098423</v>
      </c>
      <c r="J37" s="921" t="s">
        <v>0</v>
      </c>
      <c r="K37" s="917">
        <f t="shared" ref="K37" si="52">L37+O37</f>
        <v>21494808</v>
      </c>
      <c r="L37" s="917">
        <f t="shared" ref="L37" si="53">M37+N37</f>
        <v>18270587</v>
      </c>
      <c r="M37" s="919">
        <v>18270587</v>
      </c>
      <c r="N37" s="919">
        <v>0</v>
      </c>
      <c r="O37" s="917">
        <f t="shared" ref="O37" si="54">P37+S37+V37</f>
        <v>3224221</v>
      </c>
      <c r="P37" s="917">
        <f t="shared" ref="P37" si="55">Q37+R37</f>
        <v>2149480</v>
      </c>
      <c r="Q37" s="919">
        <v>2149480</v>
      </c>
      <c r="R37" s="919">
        <v>0</v>
      </c>
      <c r="S37" s="917">
        <f t="shared" ref="S37" si="56">T37+U37</f>
        <v>1074741</v>
      </c>
      <c r="T37" s="919">
        <v>1074741</v>
      </c>
      <c r="U37" s="919">
        <v>0</v>
      </c>
      <c r="V37" s="917">
        <f t="shared" ref="V37" si="57">W37+X37</f>
        <v>0</v>
      </c>
      <c r="W37" s="919">
        <v>0</v>
      </c>
      <c r="X37" s="919">
        <v>0</v>
      </c>
    </row>
    <row r="38" spans="1:24" s="388" customFormat="1" ht="16.7" customHeight="1">
      <c r="A38" s="912"/>
      <c r="B38" s="913"/>
      <c r="C38" s="914"/>
      <c r="D38" s="915"/>
      <c r="E38" s="912"/>
      <c r="F38" s="912"/>
      <c r="G38" s="913"/>
      <c r="H38" s="387">
        <v>47908380</v>
      </c>
      <c r="I38" s="387">
        <v>20483660</v>
      </c>
      <c r="J38" s="922"/>
      <c r="K38" s="918"/>
      <c r="L38" s="918"/>
      <c r="M38" s="920"/>
      <c r="N38" s="920"/>
      <c r="O38" s="918"/>
      <c r="P38" s="918"/>
      <c r="Q38" s="920"/>
      <c r="R38" s="920"/>
      <c r="S38" s="918"/>
      <c r="T38" s="920"/>
      <c r="U38" s="920"/>
      <c r="V38" s="918"/>
      <c r="W38" s="920"/>
      <c r="X38" s="920"/>
    </row>
    <row r="39" spans="1:24" s="388" customFormat="1" ht="16.7" customHeight="1">
      <c r="A39" s="912"/>
      <c r="B39" s="913"/>
      <c r="C39" s="914"/>
      <c r="D39" s="915"/>
      <c r="E39" s="912"/>
      <c r="F39" s="912"/>
      <c r="G39" s="913"/>
      <c r="H39" s="387">
        <v>3567720</v>
      </c>
      <c r="I39" s="387">
        <v>2409843</v>
      </c>
      <c r="J39" s="387" t="s">
        <v>1</v>
      </c>
      <c r="K39" s="389">
        <f t="shared" ref="K39" si="58">L39+O39</f>
        <v>10769569</v>
      </c>
      <c r="L39" s="389">
        <f t="shared" ref="L39" si="59">M39+N39</f>
        <v>9154133</v>
      </c>
      <c r="M39" s="390">
        <v>9154133</v>
      </c>
      <c r="N39" s="390">
        <v>0</v>
      </c>
      <c r="O39" s="389">
        <f t="shared" ref="O39" si="60">P39+S39+V39</f>
        <v>1615436</v>
      </c>
      <c r="P39" s="389">
        <f t="shared" ref="P39" si="61">Q39+R39</f>
        <v>-991603</v>
      </c>
      <c r="Q39" s="390">
        <v>-991603</v>
      </c>
      <c r="R39" s="390">
        <v>0</v>
      </c>
      <c r="S39" s="389">
        <f t="shared" ref="S39" si="62">T39+U39</f>
        <v>2607039</v>
      </c>
      <c r="T39" s="390">
        <v>2607039</v>
      </c>
      <c r="U39" s="390">
        <v>0</v>
      </c>
      <c r="V39" s="389">
        <f t="shared" ref="V39" si="63">W39+X39</f>
        <v>0</v>
      </c>
      <c r="W39" s="390">
        <v>0</v>
      </c>
      <c r="X39" s="390">
        <v>0</v>
      </c>
    </row>
    <row r="40" spans="1:24" s="388" customFormat="1" ht="16.7" customHeight="1">
      <c r="A40" s="912"/>
      <c r="B40" s="913"/>
      <c r="C40" s="914"/>
      <c r="D40" s="915"/>
      <c r="E40" s="912"/>
      <c r="F40" s="912"/>
      <c r="G40" s="913"/>
      <c r="H40" s="387">
        <v>4886700</v>
      </c>
      <c r="I40" s="387">
        <v>1204920</v>
      </c>
      <c r="J40" s="921" t="s">
        <v>2</v>
      </c>
      <c r="K40" s="917">
        <f t="shared" ref="K40:X40" si="64">K37+K39</f>
        <v>32264377</v>
      </c>
      <c r="L40" s="917">
        <f t="shared" si="64"/>
        <v>27424720</v>
      </c>
      <c r="M40" s="919">
        <f t="shared" si="64"/>
        <v>27424720</v>
      </c>
      <c r="N40" s="919">
        <f t="shared" si="64"/>
        <v>0</v>
      </c>
      <c r="O40" s="917">
        <f t="shared" si="64"/>
        <v>4839657</v>
      </c>
      <c r="P40" s="917">
        <f t="shared" si="64"/>
        <v>1157877</v>
      </c>
      <c r="Q40" s="919">
        <f t="shared" si="64"/>
        <v>1157877</v>
      </c>
      <c r="R40" s="919">
        <f t="shared" si="64"/>
        <v>0</v>
      </c>
      <c r="S40" s="917">
        <f t="shared" si="64"/>
        <v>3681780</v>
      </c>
      <c r="T40" s="919">
        <f t="shared" si="64"/>
        <v>3681780</v>
      </c>
      <c r="U40" s="919">
        <f t="shared" si="64"/>
        <v>0</v>
      </c>
      <c r="V40" s="917">
        <f t="shared" si="64"/>
        <v>0</v>
      </c>
      <c r="W40" s="919">
        <f t="shared" si="64"/>
        <v>0</v>
      </c>
      <c r="X40" s="919">
        <f t="shared" si="64"/>
        <v>0</v>
      </c>
    </row>
    <row r="41" spans="1:24" s="388" customFormat="1" ht="16.7" customHeight="1">
      <c r="A41" s="912"/>
      <c r="B41" s="913"/>
      <c r="C41" s="914"/>
      <c r="D41" s="915"/>
      <c r="E41" s="912"/>
      <c r="F41" s="912"/>
      <c r="G41" s="913"/>
      <c r="H41" s="387">
        <v>0</v>
      </c>
      <c r="I41" s="387">
        <v>0</v>
      </c>
      <c r="J41" s="922"/>
      <c r="K41" s="918"/>
      <c r="L41" s="918"/>
      <c r="M41" s="920"/>
      <c r="N41" s="920"/>
      <c r="O41" s="918"/>
      <c r="P41" s="918"/>
      <c r="Q41" s="920"/>
      <c r="R41" s="920"/>
      <c r="S41" s="918"/>
      <c r="T41" s="920"/>
      <c r="U41" s="920"/>
      <c r="V41" s="918"/>
      <c r="W41" s="920"/>
      <c r="X41" s="920"/>
    </row>
    <row r="42" spans="1:24" s="388" customFormat="1" ht="16.7" customHeight="1">
      <c r="A42" s="912">
        <v>4</v>
      </c>
      <c r="B42" s="923" t="s">
        <v>552</v>
      </c>
      <c r="C42" s="926" t="s">
        <v>659</v>
      </c>
      <c r="D42" s="929" t="s">
        <v>660</v>
      </c>
      <c r="E42" s="912" t="s">
        <v>648</v>
      </c>
      <c r="F42" s="932" t="s">
        <v>661</v>
      </c>
      <c r="G42" s="923" t="s">
        <v>650</v>
      </c>
      <c r="H42" s="387">
        <f>H43+H44+H45+H46</f>
        <v>117420123</v>
      </c>
      <c r="I42" s="387">
        <f>I43+I44+I45+I46</f>
        <v>95217682</v>
      </c>
      <c r="J42" s="921" t="s">
        <v>0</v>
      </c>
      <c r="K42" s="917">
        <f t="shared" ref="K42" si="65">L42+O42</f>
        <v>16183138</v>
      </c>
      <c r="L42" s="917">
        <f t="shared" ref="L42" si="66">M42+N42</f>
        <v>15286033</v>
      </c>
      <c r="M42" s="919">
        <v>1202416</v>
      </c>
      <c r="N42" s="919">
        <v>14083617</v>
      </c>
      <c r="O42" s="917">
        <f t="shared" ref="O42" si="67">P42+S42+V42</f>
        <v>897105</v>
      </c>
      <c r="P42" s="917">
        <f t="shared" ref="P42" si="68">Q42+R42</f>
        <v>0</v>
      </c>
      <c r="Q42" s="919">
        <v>0</v>
      </c>
      <c r="R42" s="919">
        <v>0</v>
      </c>
      <c r="S42" s="917">
        <f t="shared" ref="S42" si="69">T42+U42</f>
        <v>818972</v>
      </c>
      <c r="T42" s="919">
        <v>134054</v>
      </c>
      <c r="U42" s="919">
        <v>684918</v>
      </c>
      <c r="V42" s="917">
        <f t="shared" ref="V42" si="70">W42+X42</f>
        <v>78133</v>
      </c>
      <c r="W42" s="919">
        <v>78133</v>
      </c>
      <c r="X42" s="919">
        <v>0</v>
      </c>
    </row>
    <row r="43" spans="1:24" s="388" customFormat="1" ht="16.7" customHeight="1">
      <c r="A43" s="912"/>
      <c r="B43" s="924"/>
      <c r="C43" s="927"/>
      <c r="D43" s="930"/>
      <c r="E43" s="912"/>
      <c r="F43" s="933"/>
      <c r="G43" s="924"/>
      <c r="H43" s="387">
        <v>112106827</v>
      </c>
      <c r="I43" s="387">
        <v>91821206</v>
      </c>
      <c r="J43" s="922"/>
      <c r="K43" s="918"/>
      <c r="L43" s="918"/>
      <c r="M43" s="920"/>
      <c r="N43" s="920"/>
      <c r="O43" s="918"/>
      <c r="P43" s="918"/>
      <c r="Q43" s="920"/>
      <c r="R43" s="920"/>
      <c r="S43" s="918"/>
      <c r="T43" s="920"/>
      <c r="U43" s="920"/>
      <c r="V43" s="918"/>
      <c r="W43" s="920"/>
      <c r="X43" s="920"/>
    </row>
    <row r="44" spans="1:24" s="388" customFormat="1" ht="16.7" customHeight="1">
      <c r="A44" s="912"/>
      <c r="B44" s="924"/>
      <c r="C44" s="927"/>
      <c r="D44" s="930"/>
      <c r="E44" s="912"/>
      <c r="F44" s="933"/>
      <c r="G44" s="924"/>
      <c r="H44" s="387">
        <v>0</v>
      </c>
      <c r="I44" s="387">
        <v>0</v>
      </c>
      <c r="J44" s="387" t="s">
        <v>1</v>
      </c>
      <c r="K44" s="389">
        <f t="shared" ref="K44" si="71">L44+O44</f>
        <v>6019303</v>
      </c>
      <c r="L44" s="389">
        <f t="shared" ref="L44" si="72">M44+N44</f>
        <v>4999588</v>
      </c>
      <c r="M44" s="390">
        <v>634484</v>
      </c>
      <c r="N44" s="390">
        <v>4365104</v>
      </c>
      <c r="O44" s="389">
        <f t="shared" ref="O44" si="73">P44+S44+V44</f>
        <v>1019715</v>
      </c>
      <c r="P44" s="389">
        <f t="shared" ref="P44" si="74">Q44+R44</f>
        <v>0</v>
      </c>
      <c r="Q44" s="390">
        <v>0</v>
      </c>
      <c r="R44" s="390">
        <v>0</v>
      </c>
      <c r="S44" s="389">
        <f t="shared" ref="S44" si="75">T44+U44</f>
        <v>963354</v>
      </c>
      <c r="T44" s="390">
        <v>55607</v>
      </c>
      <c r="U44" s="390">
        <v>907747</v>
      </c>
      <c r="V44" s="389">
        <f t="shared" ref="V44" si="76">W44+X44</f>
        <v>56361</v>
      </c>
      <c r="W44" s="390">
        <v>56361</v>
      </c>
      <c r="X44" s="390">
        <v>0</v>
      </c>
    </row>
    <row r="45" spans="1:24" s="388" customFormat="1" ht="16.7" customHeight="1">
      <c r="A45" s="912"/>
      <c r="B45" s="924"/>
      <c r="C45" s="927"/>
      <c r="D45" s="930"/>
      <c r="E45" s="912"/>
      <c r="F45" s="933"/>
      <c r="G45" s="924"/>
      <c r="H45" s="387">
        <v>5028861</v>
      </c>
      <c r="I45" s="387">
        <v>3246535</v>
      </c>
      <c r="J45" s="921" t="s">
        <v>2</v>
      </c>
      <c r="K45" s="917">
        <f t="shared" ref="K45:X45" si="77">K42+K44</f>
        <v>22202441</v>
      </c>
      <c r="L45" s="917">
        <f t="shared" si="77"/>
        <v>20285621</v>
      </c>
      <c r="M45" s="919">
        <f t="shared" si="77"/>
        <v>1836900</v>
      </c>
      <c r="N45" s="919">
        <f t="shared" si="77"/>
        <v>18448721</v>
      </c>
      <c r="O45" s="917">
        <f t="shared" si="77"/>
        <v>1916820</v>
      </c>
      <c r="P45" s="917">
        <f t="shared" si="77"/>
        <v>0</v>
      </c>
      <c r="Q45" s="919">
        <f t="shared" si="77"/>
        <v>0</v>
      </c>
      <c r="R45" s="919">
        <f t="shared" si="77"/>
        <v>0</v>
      </c>
      <c r="S45" s="917">
        <f t="shared" si="77"/>
        <v>1782326</v>
      </c>
      <c r="T45" s="919">
        <f t="shared" si="77"/>
        <v>189661</v>
      </c>
      <c r="U45" s="919">
        <f t="shared" si="77"/>
        <v>1592665</v>
      </c>
      <c r="V45" s="917">
        <f t="shared" si="77"/>
        <v>134494</v>
      </c>
      <c r="W45" s="919">
        <f t="shared" si="77"/>
        <v>134494</v>
      </c>
      <c r="X45" s="919">
        <f t="shared" si="77"/>
        <v>0</v>
      </c>
    </row>
    <row r="46" spans="1:24" s="388" customFormat="1" ht="16.7" customHeight="1">
      <c r="A46" s="912"/>
      <c r="B46" s="925"/>
      <c r="C46" s="928"/>
      <c r="D46" s="931"/>
      <c r="E46" s="912"/>
      <c r="F46" s="934"/>
      <c r="G46" s="925"/>
      <c r="H46" s="387">
        <v>284435</v>
      </c>
      <c r="I46" s="387">
        <v>149941</v>
      </c>
      <c r="J46" s="922"/>
      <c r="K46" s="918"/>
      <c r="L46" s="918"/>
      <c r="M46" s="920"/>
      <c r="N46" s="920"/>
      <c r="O46" s="918"/>
      <c r="P46" s="918"/>
      <c r="Q46" s="920"/>
      <c r="R46" s="920"/>
      <c r="S46" s="918"/>
      <c r="T46" s="920"/>
      <c r="U46" s="920"/>
      <c r="V46" s="918"/>
      <c r="W46" s="920"/>
      <c r="X46" s="920"/>
    </row>
    <row r="47" spans="1:24" s="388" customFormat="1" ht="16.7" customHeight="1">
      <c r="A47" s="912">
        <v>5</v>
      </c>
      <c r="B47" s="923" t="s">
        <v>552</v>
      </c>
      <c r="C47" s="926" t="s">
        <v>662</v>
      </c>
      <c r="D47" s="929" t="s">
        <v>663</v>
      </c>
      <c r="E47" s="912" t="s">
        <v>648</v>
      </c>
      <c r="F47" s="932" t="s">
        <v>661</v>
      </c>
      <c r="G47" s="923" t="s">
        <v>650</v>
      </c>
      <c r="H47" s="387">
        <f>H48+H49+H50+H51</f>
        <v>92890620</v>
      </c>
      <c r="I47" s="387">
        <f>I48+I49+I50+I51</f>
        <v>54413348</v>
      </c>
      <c r="J47" s="921" t="s">
        <v>0</v>
      </c>
      <c r="K47" s="917">
        <f t="shared" ref="K47" si="78">L47+O47</f>
        <v>36113244</v>
      </c>
      <c r="L47" s="917">
        <f t="shared" ref="L47" si="79">M47+N47</f>
        <v>33101136</v>
      </c>
      <c r="M47" s="919">
        <v>1340917</v>
      </c>
      <c r="N47" s="919">
        <v>31760219</v>
      </c>
      <c r="O47" s="917">
        <f t="shared" ref="O47" si="80">P47+S47+V47</f>
        <v>3012108</v>
      </c>
      <c r="P47" s="917">
        <f t="shared" ref="P47" si="81">Q47+R47</f>
        <v>0</v>
      </c>
      <c r="Q47" s="919">
        <v>0</v>
      </c>
      <c r="R47" s="919">
        <v>0</v>
      </c>
      <c r="S47" s="917">
        <f t="shared" ref="S47" si="82">T47+U47</f>
        <v>3012108</v>
      </c>
      <c r="T47" s="919">
        <v>236632</v>
      </c>
      <c r="U47" s="919">
        <v>2775476</v>
      </c>
      <c r="V47" s="917">
        <f t="shared" ref="V47" si="83">W47+X47</f>
        <v>0</v>
      </c>
      <c r="W47" s="919">
        <v>0</v>
      </c>
      <c r="X47" s="919">
        <v>0</v>
      </c>
    </row>
    <row r="48" spans="1:24" s="388" customFormat="1" ht="16.7" customHeight="1">
      <c r="A48" s="912"/>
      <c r="B48" s="924"/>
      <c r="C48" s="927"/>
      <c r="D48" s="930"/>
      <c r="E48" s="912"/>
      <c r="F48" s="933"/>
      <c r="G48" s="924"/>
      <c r="H48" s="387">
        <v>87550121</v>
      </c>
      <c r="I48" s="387">
        <v>52148627</v>
      </c>
      <c r="J48" s="922"/>
      <c r="K48" s="918"/>
      <c r="L48" s="918"/>
      <c r="M48" s="920"/>
      <c r="N48" s="920"/>
      <c r="O48" s="918"/>
      <c r="P48" s="918"/>
      <c r="Q48" s="920"/>
      <c r="R48" s="920"/>
      <c r="S48" s="918"/>
      <c r="T48" s="920"/>
      <c r="U48" s="920"/>
      <c r="V48" s="918"/>
      <c r="W48" s="920"/>
      <c r="X48" s="920"/>
    </row>
    <row r="49" spans="1:24" s="388" customFormat="1" ht="16.7" customHeight="1">
      <c r="A49" s="912"/>
      <c r="B49" s="924"/>
      <c r="C49" s="927"/>
      <c r="D49" s="930"/>
      <c r="E49" s="912"/>
      <c r="F49" s="933"/>
      <c r="G49" s="924"/>
      <c r="H49" s="387">
        <v>0</v>
      </c>
      <c r="I49" s="387">
        <v>0</v>
      </c>
      <c r="J49" s="387" t="s">
        <v>1</v>
      </c>
      <c r="K49" s="389">
        <f t="shared" ref="K49" si="84">L49+O49</f>
        <v>2364028</v>
      </c>
      <c r="L49" s="389">
        <f t="shared" ref="L49" si="85">M49+N49</f>
        <v>2300358</v>
      </c>
      <c r="M49" s="390">
        <v>357976</v>
      </c>
      <c r="N49" s="390">
        <v>1942382</v>
      </c>
      <c r="O49" s="389">
        <f t="shared" ref="O49" si="86">P49+S49+V49</f>
        <v>63670</v>
      </c>
      <c r="P49" s="389">
        <f t="shared" ref="P49" si="87">Q49+R49</f>
        <v>0</v>
      </c>
      <c r="Q49" s="390">
        <v>0</v>
      </c>
      <c r="R49" s="390">
        <v>0</v>
      </c>
      <c r="S49" s="389">
        <f t="shared" ref="S49" si="88">T49+U49</f>
        <v>63670</v>
      </c>
      <c r="T49" s="390">
        <v>63174</v>
      </c>
      <c r="U49" s="390">
        <v>496</v>
      </c>
      <c r="V49" s="389">
        <f t="shared" ref="V49" si="89">W49+X49</f>
        <v>0</v>
      </c>
      <c r="W49" s="390">
        <v>0</v>
      </c>
      <c r="X49" s="390">
        <v>0</v>
      </c>
    </row>
    <row r="50" spans="1:24" s="388" customFormat="1" ht="16.7" customHeight="1">
      <c r="A50" s="912"/>
      <c r="B50" s="924"/>
      <c r="C50" s="927"/>
      <c r="D50" s="930"/>
      <c r="E50" s="912"/>
      <c r="F50" s="933"/>
      <c r="G50" s="924"/>
      <c r="H50" s="387">
        <v>5340499</v>
      </c>
      <c r="I50" s="387">
        <v>2264721</v>
      </c>
      <c r="J50" s="921" t="s">
        <v>2</v>
      </c>
      <c r="K50" s="917">
        <f t="shared" ref="K50:X50" si="90">K47+K49</f>
        <v>38477272</v>
      </c>
      <c r="L50" s="917">
        <f t="shared" si="90"/>
        <v>35401494</v>
      </c>
      <c r="M50" s="919">
        <f t="shared" si="90"/>
        <v>1698893</v>
      </c>
      <c r="N50" s="919">
        <f t="shared" si="90"/>
        <v>33702601</v>
      </c>
      <c r="O50" s="917">
        <f t="shared" si="90"/>
        <v>3075778</v>
      </c>
      <c r="P50" s="917">
        <f t="shared" si="90"/>
        <v>0</v>
      </c>
      <c r="Q50" s="919">
        <f t="shared" si="90"/>
        <v>0</v>
      </c>
      <c r="R50" s="919">
        <f t="shared" si="90"/>
        <v>0</v>
      </c>
      <c r="S50" s="917">
        <f t="shared" si="90"/>
        <v>3075778</v>
      </c>
      <c r="T50" s="919">
        <f t="shared" si="90"/>
        <v>299806</v>
      </c>
      <c r="U50" s="919">
        <f t="shared" si="90"/>
        <v>2775972</v>
      </c>
      <c r="V50" s="917">
        <f t="shared" si="90"/>
        <v>0</v>
      </c>
      <c r="W50" s="919">
        <f t="shared" si="90"/>
        <v>0</v>
      </c>
      <c r="X50" s="919">
        <f t="shared" si="90"/>
        <v>0</v>
      </c>
    </row>
    <row r="51" spans="1:24" s="388" customFormat="1" ht="16.7" customHeight="1">
      <c r="A51" s="912"/>
      <c r="B51" s="925"/>
      <c r="C51" s="928"/>
      <c r="D51" s="931"/>
      <c r="E51" s="912"/>
      <c r="F51" s="934"/>
      <c r="G51" s="925"/>
      <c r="H51" s="387">
        <v>0</v>
      </c>
      <c r="I51" s="387">
        <v>0</v>
      </c>
      <c r="J51" s="922"/>
      <c r="K51" s="918"/>
      <c r="L51" s="918"/>
      <c r="M51" s="920"/>
      <c r="N51" s="920"/>
      <c r="O51" s="918"/>
      <c r="P51" s="918"/>
      <c r="Q51" s="920"/>
      <c r="R51" s="920"/>
      <c r="S51" s="918"/>
      <c r="T51" s="920"/>
      <c r="U51" s="920"/>
      <c r="V51" s="918"/>
      <c r="W51" s="920"/>
      <c r="X51" s="920"/>
    </row>
    <row r="52" spans="1:24" s="388" customFormat="1" ht="16.7" customHeight="1">
      <c r="A52" s="912">
        <v>6</v>
      </c>
      <c r="B52" s="923" t="s">
        <v>552</v>
      </c>
      <c r="C52" s="926" t="s">
        <v>662</v>
      </c>
      <c r="D52" s="929" t="s">
        <v>664</v>
      </c>
      <c r="E52" s="912" t="s">
        <v>648</v>
      </c>
      <c r="F52" s="932" t="s">
        <v>661</v>
      </c>
      <c r="G52" s="923" t="s">
        <v>653</v>
      </c>
      <c r="H52" s="387">
        <f>H53+H54+H55+H56</f>
        <v>21568770</v>
      </c>
      <c r="I52" s="387">
        <f>I53+I54+I55+I56</f>
        <v>18174710</v>
      </c>
      <c r="J52" s="921" t="s">
        <v>0</v>
      </c>
      <c r="K52" s="917">
        <f t="shared" ref="K52" si="91">L52+O52</f>
        <v>2752793</v>
      </c>
      <c r="L52" s="917">
        <f t="shared" ref="L52" si="92">M52+N52</f>
        <v>2744728</v>
      </c>
      <c r="M52" s="919">
        <v>45703</v>
      </c>
      <c r="N52" s="919">
        <v>2699025</v>
      </c>
      <c r="O52" s="917">
        <f t="shared" ref="O52" si="93">P52+S52+V52</f>
        <v>8065</v>
      </c>
      <c r="P52" s="917">
        <f t="shared" ref="P52" si="94">Q52+R52</f>
        <v>0</v>
      </c>
      <c r="Q52" s="919">
        <v>0</v>
      </c>
      <c r="R52" s="919">
        <v>0</v>
      </c>
      <c r="S52" s="917">
        <f t="shared" ref="S52" si="95">T52+U52</f>
        <v>8065</v>
      </c>
      <c r="T52" s="919">
        <v>8065</v>
      </c>
      <c r="U52" s="919">
        <v>0</v>
      </c>
      <c r="V52" s="917">
        <f t="shared" ref="V52" si="96">W52+X52</f>
        <v>0</v>
      </c>
      <c r="W52" s="919">
        <v>0</v>
      </c>
      <c r="X52" s="919">
        <v>0</v>
      </c>
    </row>
    <row r="53" spans="1:24" s="388" customFormat="1" ht="16.7" customHeight="1">
      <c r="A53" s="912"/>
      <c r="B53" s="924"/>
      <c r="C53" s="927"/>
      <c r="D53" s="930"/>
      <c r="E53" s="912"/>
      <c r="F53" s="933"/>
      <c r="G53" s="924"/>
      <c r="H53" s="387">
        <v>21367380</v>
      </c>
      <c r="I53" s="387">
        <v>17991077</v>
      </c>
      <c r="J53" s="922"/>
      <c r="K53" s="918"/>
      <c r="L53" s="918"/>
      <c r="M53" s="920"/>
      <c r="N53" s="920"/>
      <c r="O53" s="918"/>
      <c r="P53" s="918"/>
      <c r="Q53" s="920"/>
      <c r="R53" s="920"/>
      <c r="S53" s="918"/>
      <c r="T53" s="920"/>
      <c r="U53" s="920"/>
      <c r="V53" s="918"/>
      <c r="W53" s="920"/>
      <c r="X53" s="920"/>
    </row>
    <row r="54" spans="1:24" s="388" customFormat="1" ht="16.7" customHeight="1">
      <c r="A54" s="912"/>
      <c r="B54" s="924"/>
      <c r="C54" s="927"/>
      <c r="D54" s="930"/>
      <c r="E54" s="912"/>
      <c r="F54" s="933"/>
      <c r="G54" s="924"/>
      <c r="H54" s="387">
        <v>0</v>
      </c>
      <c r="I54" s="387">
        <v>0</v>
      </c>
      <c r="J54" s="387" t="s">
        <v>1</v>
      </c>
      <c r="K54" s="389">
        <f t="shared" ref="K54" si="97">L54+O54</f>
        <v>641267</v>
      </c>
      <c r="L54" s="389">
        <f t="shared" ref="L54" si="98">M54+N54</f>
        <v>631575</v>
      </c>
      <c r="M54" s="390">
        <v>54919</v>
      </c>
      <c r="N54" s="390">
        <v>576656</v>
      </c>
      <c r="O54" s="389">
        <f t="shared" ref="O54" si="99">P54+S54+V54</f>
        <v>9692</v>
      </c>
      <c r="P54" s="389">
        <f t="shared" ref="P54" si="100">Q54+R54</f>
        <v>0</v>
      </c>
      <c r="Q54" s="390">
        <v>0</v>
      </c>
      <c r="R54" s="390">
        <v>0</v>
      </c>
      <c r="S54" s="389">
        <f t="shared" ref="S54" si="101">T54+U54</f>
        <v>9692</v>
      </c>
      <c r="T54" s="390">
        <v>9692</v>
      </c>
      <c r="U54" s="390">
        <v>0</v>
      </c>
      <c r="V54" s="389">
        <f t="shared" ref="V54" si="102">W54+X54</f>
        <v>0</v>
      </c>
      <c r="W54" s="390">
        <v>0</v>
      </c>
      <c r="X54" s="390">
        <v>0</v>
      </c>
    </row>
    <row r="55" spans="1:24" s="388" customFormat="1" ht="16.7" customHeight="1">
      <c r="A55" s="912"/>
      <c r="B55" s="924"/>
      <c r="C55" s="927"/>
      <c r="D55" s="930"/>
      <c r="E55" s="912"/>
      <c r="F55" s="933"/>
      <c r="G55" s="924"/>
      <c r="H55" s="387">
        <v>201390</v>
      </c>
      <c r="I55" s="387">
        <v>183633</v>
      </c>
      <c r="J55" s="921" t="s">
        <v>2</v>
      </c>
      <c r="K55" s="917">
        <f t="shared" ref="K55:X55" si="103">K52+K54</f>
        <v>3394060</v>
      </c>
      <c r="L55" s="917">
        <f t="shared" si="103"/>
        <v>3376303</v>
      </c>
      <c r="M55" s="919">
        <f t="shared" si="103"/>
        <v>100622</v>
      </c>
      <c r="N55" s="919">
        <f t="shared" si="103"/>
        <v>3275681</v>
      </c>
      <c r="O55" s="917">
        <f t="shared" si="103"/>
        <v>17757</v>
      </c>
      <c r="P55" s="917">
        <f t="shared" si="103"/>
        <v>0</v>
      </c>
      <c r="Q55" s="919">
        <f t="shared" si="103"/>
        <v>0</v>
      </c>
      <c r="R55" s="919">
        <f t="shared" si="103"/>
        <v>0</v>
      </c>
      <c r="S55" s="917">
        <f t="shared" si="103"/>
        <v>17757</v>
      </c>
      <c r="T55" s="919">
        <f t="shared" si="103"/>
        <v>17757</v>
      </c>
      <c r="U55" s="919">
        <f t="shared" si="103"/>
        <v>0</v>
      </c>
      <c r="V55" s="917">
        <f t="shared" si="103"/>
        <v>0</v>
      </c>
      <c r="W55" s="919">
        <f t="shared" si="103"/>
        <v>0</v>
      </c>
      <c r="X55" s="919">
        <f t="shared" si="103"/>
        <v>0</v>
      </c>
    </row>
    <row r="56" spans="1:24" s="388" customFormat="1" ht="16.7" customHeight="1">
      <c r="A56" s="912"/>
      <c r="B56" s="925"/>
      <c r="C56" s="928"/>
      <c r="D56" s="931"/>
      <c r="E56" s="912"/>
      <c r="F56" s="934"/>
      <c r="G56" s="925"/>
      <c r="H56" s="387">
        <v>0</v>
      </c>
      <c r="I56" s="387">
        <v>0</v>
      </c>
      <c r="J56" s="922"/>
      <c r="K56" s="918"/>
      <c r="L56" s="918"/>
      <c r="M56" s="920"/>
      <c r="N56" s="920"/>
      <c r="O56" s="918"/>
      <c r="P56" s="918"/>
      <c r="Q56" s="920"/>
      <c r="R56" s="920"/>
      <c r="S56" s="918"/>
      <c r="T56" s="920"/>
      <c r="U56" s="920"/>
      <c r="V56" s="918"/>
      <c r="W56" s="920"/>
      <c r="X56" s="920"/>
    </row>
    <row r="57" spans="1:24" s="388" customFormat="1" ht="16.7" customHeight="1">
      <c r="A57" s="912">
        <v>7</v>
      </c>
      <c r="B57" s="923" t="s">
        <v>665</v>
      </c>
      <c r="C57" s="935" t="s">
        <v>666</v>
      </c>
      <c r="D57" s="929" t="s">
        <v>667</v>
      </c>
      <c r="E57" s="912" t="s">
        <v>648</v>
      </c>
      <c r="F57" s="932" t="s">
        <v>661</v>
      </c>
      <c r="G57" s="923" t="s">
        <v>650</v>
      </c>
      <c r="H57" s="387">
        <f>H58+H59+H60+H61</f>
        <v>22557952</v>
      </c>
      <c r="I57" s="387">
        <f>I58+I59+I60+I61</f>
        <v>12756160</v>
      </c>
      <c r="J57" s="921" t="s">
        <v>0</v>
      </c>
      <c r="K57" s="917">
        <f t="shared" ref="K57" si="104">L57+O57</f>
        <v>9779750</v>
      </c>
      <c r="L57" s="917">
        <f t="shared" ref="L57" si="105">M57+N57</f>
        <v>9341815</v>
      </c>
      <c r="M57" s="919">
        <v>453647</v>
      </c>
      <c r="N57" s="919">
        <v>8888168</v>
      </c>
      <c r="O57" s="917">
        <f t="shared" ref="O57" si="106">P57+S57+V57</f>
        <v>437935</v>
      </c>
      <c r="P57" s="917">
        <f t="shared" ref="P57" si="107">Q57+R57</f>
        <v>0</v>
      </c>
      <c r="Q57" s="919">
        <v>0</v>
      </c>
      <c r="R57" s="919">
        <v>0</v>
      </c>
      <c r="S57" s="917">
        <f t="shared" ref="S57" si="108">T57+U57</f>
        <v>400435</v>
      </c>
      <c r="T57" s="919">
        <v>80055</v>
      </c>
      <c r="U57" s="919">
        <v>320380</v>
      </c>
      <c r="V57" s="917">
        <f t="shared" ref="V57" si="109">W57+X57</f>
        <v>37500</v>
      </c>
      <c r="W57" s="919">
        <v>0</v>
      </c>
      <c r="X57" s="919">
        <v>37500</v>
      </c>
    </row>
    <row r="58" spans="1:24" s="388" customFormat="1" ht="16.7" customHeight="1">
      <c r="A58" s="912"/>
      <c r="B58" s="924"/>
      <c r="C58" s="927"/>
      <c r="D58" s="930"/>
      <c r="E58" s="912"/>
      <c r="F58" s="933"/>
      <c r="G58" s="924"/>
      <c r="H58" s="387">
        <v>21137001</v>
      </c>
      <c r="I58" s="387">
        <v>11869037</v>
      </c>
      <c r="J58" s="922"/>
      <c r="K58" s="918"/>
      <c r="L58" s="918"/>
      <c r="M58" s="920"/>
      <c r="N58" s="920"/>
      <c r="O58" s="918"/>
      <c r="P58" s="918"/>
      <c r="Q58" s="920"/>
      <c r="R58" s="920"/>
      <c r="S58" s="918"/>
      <c r="T58" s="920"/>
      <c r="U58" s="920"/>
      <c r="V58" s="918"/>
      <c r="W58" s="920"/>
      <c r="X58" s="920"/>
    </row>
    <row r="59" spans="1:24" s="388" customFormat="1" ht="16.7" customHeight="1">
      <c r="A59" s="912"/>
      <c r="B59" s="924"/>
      <c r="C59" s="927"/>
      <c r="D59" s="930"/>
      <c r="E59" s="912"/>
      <c r="F59" s="933"/>
      <c r="G59" s="924"/>
      <c r="H59" s="387">
        <v>0</v>
      </c>
      <c r="I59" s="387">
        <v>0</v>
      </c>
      <c r="J59" s="387" t="s">
        <v>1</v>
      </c>
      <c r="K59" s="389">
        <f t="shared" ref="K59" si="110">L59+O59</f>
        <v>22042</v>
      </c>
      <c r="L59" s="389">
        <f t="shared" ref="L59" si="111">M59+N59</f>
        <v>-73851</v>
      </c>
      <c r="M59" s="390">
        <v>111102</v>
      </c>
      <c r="N59" s="390">
        <v>-184953</v>
      </c>
      <c r="O59" s="389">
        <f t="shared" ref="O59" si="112">P59+S59+V59</f>
        <v>95893</v>
      </c>
      <c r="P59" s="389">
        <f t="shared" ref="P59" si="113">Q59+R59</f>
        <v>0</v>
      </c>
      <c r="Q59" s="390">
        <v>0</v>
      </c>
      <c r="R59" s="390">
        <v>0</v>
      </c>
      <c r="S59" s="389">
        <f t="shared" ref="S59" si="114">T59+U59</f>
        <v>70655</v>
      </c>
      <c r="T59" s="390">
        <v>19606</v>
      </c>
      <c r="U59" s="390">
        <v>51049</v>
      </c>
      <c r="V59" s="389">
        <f t="shared" ref="V59" si="115">W59+X59</f>
        <v>25238</v>
      </c>
      <c r="W59" s="390">
        <v>0</v>
      </c>
      <c r="X59" s="390">
        <v>25238</v>
      </c>
    </row>
    <row r="60" spans="1:24" s="388" customFormat="1" ht="16.7" customHeight="1">
      <c r="A60" s="912"/>
      <c r="B60" s="924"/>
      <c r="C60" s="927"/>
      <c r="D60" s="930"/>
      <c r="E60" s="912"/>
      <c r="F60" s="933"/>
      <c r="G60" s="924"/>
      <c r="H60" s="387">
        <v>1347706</v>
      </c>
      <c r="I60" s="387">
        <v>876616</v>
      </c>
      <c r="J60" s="921" t="s">
        <v>2</v>
      </c>
      <c r="K60" s="917">
        <f t="shared" ref="K60:X60" si="116">K57+K59</f>
        <v>9801792</v>
      </c>
      <c r="L60" s="917">
        <f t="shared" si="116"/>
        <v>9267964</v>
      </c>
      <c r="M60" s="919">
        <f t="shared" si="116"/>
        <v>564749</v>
      </c>
      <c r="N60" s="919">
        <f t="shared" si="116"/>
        <v>8703215</v>
      </c>
      <c r="O60" s="917">
        <f t="shared" si="116"/>
        <v>533828</v>
      </c>
      <c r="P60" s="917">
        <f t="shared" si="116"/>
        <v>0</v>
      </c>
      <c r="Q60" s="919">
        <f t="shared" si="116"/>
        <v>0</v>
      </c>
      <c r="R60" s="919">
        <f t="shared" si="116"/>
        <v>0</v>
      </c>
      <c r="S60" s="917">
        <f t="shared" si="116"/>
        <v>471090</v>
      </c>
      <c r="T60" s="919">
        <f t="shared" si="116"/>
        <v>99661</v>
      </c>
      <c r="U60" s="919">
        <f t="shared" si="116"/>
        <v>371429</v>
      </c>
      <c r="V60" s="917">
        <f t="shared" si="116"/>
        <v>62738</v>
      </c>
      <c r="W60" s="919">
        <f t="shared" si="116"/>
        <v>0</v>
      </c>
      <c r="X60" s="919">
        <f t="shared" si="116"/>
        <v>62738</v>
      </c>
    </row>
    <row r="61" spans="1:24" s="388" customFormat="1" ht="16.7" customHeight="1">
      <c r="A61" s="912"/>
      <c r="B61" s="925"/>
      <c r="C61" s="928"/>
      <c r="D61" s="931"/>
      <c r="E61" s="912"/>
      <c r="F61" s="934"/>
      <c r="G61" s="925"/>
      <c r="H61" s="387">
        <v>73245</v>
      </c>
      <c r="I61" s="387">
        <v>10507</v>
      </c>
      <c r="J61" s="922"/>
      <c r="K61" s="918"/>
      <c r="L61" s="918"/>
      <c r="M61" s="920"/>
      <c r="N61" s="920"/>
      <c r="O61" s="918"/>
      <c r="P61" s="918"/>
      <c r="Q61" s="920"/>
      <c r="R61" s="920"/>
      <c r="S61" s="918"/>
      <c r="T61" s="920"/>
      <c r="U61" s="920"/>
      <c r="V61" s="918"/>
      <c r="W61" s="920"/>
      <c r="X61" s="920"/>
    </row>
    <row r="62" spans="1:24" s="388" customFormat="1" ht="16.7" hidden="1" customHeight="1">
      <c r="A62" s="912">
        <v>10</v>
      </c>
      <c r="B62" s="913" t="s">
        <v>668</v>
      </c>
      <c r="C62" s="914" t="s">
        <v>669</v>
      </c>
      <c r="D62" s="915" t="s">
        <v>670</v>
      </c>
      <c r="E62" s="912" t="s">
        <v>648</v>
      </c>
      <c r="F62" s="912" t="s">
        <v>671</v>
      </c>
      <c r="G62" s="913" t="s">
        <v>658</v>
      </c>
      <c r="H62" s="387">
        <f>H63+H64+H65+H66</f>
        <v>2128592</v>
      </c>
      <c r="I62" s="387">
        <f>I63+I64+I65+I66</f>
        <v>871104</v>
      </c>
      <c r="J62" s="921" t="s">
        <v>0</v>
      </c>
      <c r="K62" s="917">
        <f t="shared" ref="K62" si="117">L62+O62</f>
        <v>1257488</v>
      </c>
      <c r="L62" s="917">
        <f t="shared" ref="L62" si="118">M62+N62</f>
        <v>898542</v>
      </c>
      <c r="M62" s="919">
        <v>17228</v>
      </c>
      <c r="N62" s="919">
        <v>881314</v>
      </c>
      <c r="O62" s="917">
        <f t="shared" ref="O62" si="119">P62+S62+V62</f>
        <v>358946</v>
      </c>
      <c r="P62" s="917">
        <f t="shared" ref="P62" si="120">Q62+R62</f>
        <v>119806</v>
      </c>
      <c r="Q62" s="919">
        <v>2297</v>
      </c>
      <c r="R62" s="919">
        <v>117509</v>
      </c>
      <c r="S62" s="917">
        <f t="shared" ref="S62" si="121">T62+U62</f>
        <v>239140</v>
      </c>
      <c r="T62" s="919">
        <v>3787</v>
      </c>
      <c r="U62" s="919">
        <v>235353</v>
      </c>
      <c r="V62" s="917">
        <f t="shared" ref="V62" si="122">W62+X62</f>
        <v>0</v>
      </c>
      <c r="W62" s="919">
        <v>0</v>
      </c>
      <c r="X62" s="919">
        <v>0</v>
      </c>
    </row>
    <row r="63" spans="1:24" s="388" customFormat="1" ht="16.7" hidden="1" customHeight="1">
      <c r="A63" s="912"/>
      <c r="B63" s="913"/>
      <c r="C63" s="914"/>
      <c r="D63" s="915"/>
      <c r="E63" s="912"/>
      <c r="F63" s="912"/>
      <c r="G63" s="913"/>
      <c r="H63" s="387">
        <v>1521161</v>
      </c>
      <c r="I63" s="387">
        <v>622619</v>
      </c>
      <c r="J63" s="922"/>
      <c r="K63" s="918"/>
      <c r="L63" s="918"/>
      <c r="M63" s="920"/>
      <c r="N63" s="920"/>
      <c r="O63" s="918"/>
      <c r="P63" s="918"/>
      <c r="Q63" s="920"/>
      <c r="R63" s="920"/>
      <c r="S63" s="918"/>
      <c r="T63" s="920"/>
      <c r="U63" s="920"/>
      <c r="V63" s="918"/>
      <c r="W63" s="920"/>
      <c r="X63" s="920"/>
    </row>
    <row r="64" spans="1:24" s="388" customFormat="1" ht="16.7" hidden="1" customHeight="1">
      <c r="A64" s="912"/>
      <c r="B64" s="913"/>
      <c r="C64" s="914"/>
      <c r="D64" s="915"/>
      <c r="E64" s="912"/>
      <c r="F64" s="912"/>
      <c r="G64" s="913"/>
      <c r="H64" s="387">
        <v>202822</v>
      </c>
      <c r="I64" s="387">
        <v>83016</v>
      </c>
      <c r="J64" s="387" t="s">
        <v>1</v>
      </c>
      <c r="K64" s="389">
        <f t="shared" ref="K64" si="123">L64+O64</f>
        <v>0</v>
      </c>
      <c r="L64" s="389">
        <f t="shared" ref="L64" si="124">M64+N64</f>
        <v>0</v>
      </c>
      <c r="M64" s="390">
        <v>0</v>
      </c>
      <c r="N64" s="390">
        <v>0</v>
      </c>
      <c r="O64" s="389">
        <f t="shared" ref="O64" si="125">P64+S64+V64</f>
        <v>0</v>
      </c>
      <c r="P64" s="389">
        <f t="shared" ref="P64" si="126">Q64+R64</f>
        <v>0</v>
      </c>
      <c r="Q64" s="390">
        <v>0</v>
      </c>
      <c r="R64" s="390">
        <v>0</v>
      </c>
      <c r="S64" s="389">
        <f t="shared" ref="S64" si="127">T64+U64</f>
        <v>0</v>
      </c>
      <c r="T64" s="390">
        <v>0</v>
      </c>
      <c r="U64" s="390">
        <v>0</v>
      </c>
      <c r="V64" s="389">
        <f t="shared" ref="V64" si="128">W64+X64</f>
        <v>0</v>
      </c>
      <c r="W64" s="390">
        <v>0</v>
      </c>
      <c r="X64" s="390">
        <v>0</v>
      </c>
    </row>
    <row r="65" spans="1:24" s="388" customFormat="1" ht="16.7" hidden="1" customHeight="1">
      <c r="A65" s="912"/>
      <c r="B65" s="913"/>
      <c r="C65" s="914"/>
      <c r="D65" s="915"/>
      <c r="E65" s="912"/>
      <c r="F65" s="912"/>
      <c r="G65" s="913"/>
      <c r="H65" s="387">
        <v>404609</v>
      </c>
      <c r="I65" s="387">
        <v>165469</v>
      </c>
      <c r="J65" s="921" t="s">
        <v>2</v>
      </c>
      <c r="K65" s="917">
        <f t="shared" ref="K65:X65" si="129">K62+K64</f>
        <v>1257488</v>
      </c>
      <c r="L65" s="917">
        <f t="shared" si="129"/>
        <v>898542</v>
      </c>
      <c r="M65" s="919">
        <f t="shared" si="129"/>
        <v>17228</v>
      </c>
      <c r="N65" s="919">
        <f t="shared" si="129"/>
        <v>881314</v>
      </c>
      <c r="O65" s="917">
        <f t="shared" si="129"/>
        <v>358946</v>
      </c>
      <c r="P65" s="917">
        <f t="shared" si="129"/>
        <v>119806</v>
      </c>
      <c r="Q65" s="919">
        <f t="shared" si="129"/>
        <v>2297</v>
      </c>
      <c r="R65" s="919">
        <f t="shared" si="129"/>
        <v>117509</v>
      </c>
      <c r="S65" s="917">
        <f t="shared" si="129"/>
        <v>239140</v>
      </c>
      <c r="T65" s="919">
        <f t="shared" si="129"/>
        <v>3787</v>
      </c>
      <c r="U65" s="919">
        <f t="shared" si="129"/>
        <v>235353</v>
      </c>
      <c r="V65" s="917">
        <f t="shared" si="129"/>
        <v>0</v>
      </c>
      <c r="W65" s="919">
        <f t="shared" si="129"/>
        <v>0</v>
      </c>
      <c r="X65" s="919">
        <f t="shared" si="129"/>
        <v>0</v>
      </c>
    </row>
    <row r="66" spans="1:24" s="388" customFormat="1" ht="16.7" hidden="1" customHeight="1">
      <c r="A66" s="912"/>
      <c r="B66" s="913"/>
      <c r="C66" s="914"/>
      <c r="D66" s="915"/>
      <c r="E66" s="912"/>
      <c r="F66" s="912"/>
      <c r="G66" s="913"/>
      <c r="H66" s="387">
        <v>0</v>
      </c>
      <c r="I66" s="387">
        <v>0</v>
      </c>
      <c r="J66" s="922"/>
      <c r="K66" s="918"/>
      <c r="L66" s="918"/>
      <c r="M66" s="920"/>
      <c r="N66" s="920"/>
      <c r="O66" s="918"/>
      <c r="P66" s="918"/>
      <c r="Q66" s="920"/>
      <c r="R66" s="920"/>
      <c r="S66" s="918"/>
      <c r="T66" s="920"/>
      <c r="U66" s="920"/>
      <c r="V66" s="918"/>
      <c r="W66" s="920"/>
      <c r="X66" s="920"/>
    </row>
    <row r="67" spans="1:24" s="388" customFormat="1" ht="16.350000000000001" hidden="1" customHeight="1">
      <c r="A67" s="912">
        <v>11</v>
      </c>
      <c r="B67" s="935" t="s">
        <v>672</v>
      </c>
      <c r="C67" s="935" t="s">
        <v>673</v>
      </c>
      <c r="D67" s="929" t="s">
        <v>674</v>
      </c>
      <c r="E67" s="912" t="s">
        <v>675</v>
      </c>
      <c r="F67" s="932" t="s">
        <v>676</v>
      </c>
      <c r="G67" s="923" t="s">
        <v>650</v>
      </c>
      <c r="H67" s="387">
        <f>H68+H69+H70+H71</f>
        <v>10061978</v>
      </c>
      <c r="I67" s="387">
        <f>I68+I69+I70+I71</f>
        <v>6618413</v>
      </c>
      <c r="J67" s="921" t="s">
        <v>0</v>
      </c>
      <c r="K67" s="917">
        <f t="shared" ref="K67" si="130">L67+O67</f>
        <v>3443565</v>
      </c>
      <c r="L67" s="917">
        <f t="shared" ref="L67" si="131">M67+N67</f>
        <v>2637293</v>
      </c>
      <c r="M67" s="919">
        <v>0</v>
      </c>
      <c r="N67" s="919">
        <v>2637293</v>
      </c>
      <c r="O67" s="917">
        <f t="shared" ref="O67" si="132">P67+S67+V67</f>
        <v>806272</v>
      </c>
      <c r="P67" s="917">
        <f t="shared" ref="P67" si="133">Q67+R67</f>
        <v>0</v>
      </c>
      <c r="Q67" s="919">
        <v>0</v>
      </c>
      <c r="R67" s="919">
        <v>0</v>
      </c>
      <c r="S67" s="917">
        <f t="shared" ref="S67" si="134">T67+U67</f>
        <v>163932</v>
      </c>
      <c r="T67" s="919">
        <v>0</v>
      </c>
      <c r="U67" s="919">
        <v>163932</v>
      </c>
      <c r="V67" s="917">
        <f t="shared" ref="V67" si="135">W67+X67</f>
        <v>642340</v>
      </c>
      <c r="W67" s="919">
        <v>0</v>
      </c>
      <c r="X67" s="919">
        <v>642340</v>
      </c>
    </row>
    <row r="68" spans="1:24" s="388" customFormat="1" ht="16.350000000000001" hidden="1" customHeight="1">
      <c r="A68" s="912"/>
      <c r="B68" s="927"/>
      <c r="C68" s="927"/>
      <c r="D68" s="930"/>
      <c r="E68" s="912"/>
      <c r="F68" s="933"/>
      <c r="G68" s="924"/>
      <c r="H68" s="387">
        <v>6840891</v>
      </c>
      <c r="I68" s="387">
        <v>4203598</v>
      </c>
      <c r="J68" s="922"/>
      <c r="K68" s="918"/>
      <c r="L68" s="918"/>
      <c r="M68" s="920"/>
      <c r="N68" s="920"/>
      <c r="O68" s="918"/>
      <c r="P68" s="918"/>
      <c r="Q68" s="920"/>
      <c r="R68" s="920"/>
      <c r="S68" s="918"/>
      <c r="T68" s="920"/>
      <c r="U68" s="920"/>
      <c r="V68" s="918"/>
      <c r="W68" s="920"/>
      <c r="X68" s="920"/>
    </row>
    <row r="69" spans="1:24" s="388" customFormat="1" ht="16.350000000000001" hidden="1" customHeight="1">
      <c r="A69" s="912"/>
      <c r="B69" s="927"/>
      <c r="C69" s="927"/>
      <c r="D69" s="930"/>
      <c r="E69" s="912"/>
      <c r="F69" s="933"/>
      <c r="G69" s="924"/>
      <c r="H69" s="387">
        <v>0</v>
      </c>
      <c r="I69" s="387">
        <v>0</v>
      </c>
      <c r="J69" s="387" t="s">
        <v>1</v>
      </c>
      <c r="K69" s="389">
        <f t="shared" ref="K69" si="136">L69+O69</f>
        <v>0</v>
      </c>
      <c r="L69" s="389">
        <f t="shared" ref="L69" si="137">M69+N69</f>
        <v>0</v>
      </c>
      <c r="M69" s="390">
        <v>0</v>
      </c>
      <c r="N69" s="390">
        <v>0</v>
      </c>
      <c r="O69" s="389">
        <f t="shared" ref="O69" si="138">P69+S69+V69</f>
        <v>0</v>
      </c>
      <c r="P69" s="389">
        <f t="shared" ref="P69" si="139">Q69+R69</f>
        <v>0</v>
      </c>
      <c r="Q69" s="390">
        <v>0</v>
      </c>
      <c r="R69" s="390">
        <v>0</v>
      </c>
      <c r="S69" s="389">
        <f t="shared" ref="S69" si="140">T69+U69</f>
        <v>0</v>
      </c>
      <c r="T69" s="390">
        <v>0</v>
      </c>
      <c r="U69" s="390">
        <v>0</v>
      </c>
      <c r="V69" s="389">
        <f t="shared" ref="V69" si="141">W69+X69</f>
        <v>0</v>
      </c>
      <c r="W69" s="390">
        <v>0</v>
      </c>
      <c r="X69" s="390">
        <v>0</v>
      </c>
    </row>
    <row r="70" spans="1:24" s="388" customFormat="1" ht="16.350000000000001" hidden="1" customHeight="1">
      <c r="A70" s="912"/>
      <c r="B70" s="927"/>
      <c r="C70" s="927"/>
      <c r="D70" s="930"/>
      <c r="E70" s="912"/>
      <c r="F70" s="933"/>
      <c r="G70" s="924"/>
      <c r="H70" s="387">
        <v>1261833</v>
      </c>
      <c r="I70" s="387">
        <v>1097901</v>
      </c>
      <c r="J70" s="921" t="s">
        <v>2</v>
      </c>
      <c r="K70" s="917">
        <f t="shared" ref="K70:X70" si="142">K67+K69</f>
        <v>3443565</v>
      </c>
      <c r="L70" s="917">
        <f t="shared" si="142"/>
        <v>2637293</v>
      </c>
      <c r="M70" s="919">
        <f t="shared" si="142"/>
        <v>0</v>
      </c>
      <c r="N70" s="919">
        <f t="shared" si="142"/>
        <v>2637293</v>
      </c>
      <c r="O70" s="917">
        <f t="shared" si="142"/>
        <v>806272</v>
      </c>
      <c r="P70" s="917">
        <f t="shared" si="142"/>
        <v>0</v>
      </c>
      <c r="Q70" s="919">
        <f t="shared" si="142"/>
        <v>0</v>
      </c>
      <c r="R70" s="919">
        <f t="shared" si="142"/>
        <v>0</v>
      </c>
      <c r="S70" s="917">
        <f t="shared" si="142"/>
        <v>163932</v>
      </c>
      <c r="T70" s="919">
        <f t="shared" si="142"/>
        <v>0</v>
      </c>
      <c r="U70" s="919">
        <f t="shared" si="142"/>
        <v>163932</v>
      </c>
      <c r="V70" s="917">
        <f t="shared" si="142"/>
        <v>642340</v>
      </c>
      <c r="W70" s="919">
        <f t="shared" si="142"/>
        <v>0</v>
      </c>
      <c r="X70" s="919">
        <f t="shared" si="142"/>
        <v>642340</v>
      </c>
    </row>
    <row r="71" spans="1:24" s="388" customFormat="1" ht="16.350000000000001" hidden="1" customHeight="1">
      <c r="A71" s="912"/>
      <c r="B71" s="928"/>
      <c r="C71" s="928"/>
      <c r="D71" s="931"/>
      <c r="E71" s="912"/>
      <c r="F71" s="934"/>
      <c r="G71" s="925"/>
      <c r="H71" s="387">
        <v>1959254</v>
      </c>
      <c r="I71" s="387">
        <v>1316914</v>
      </c>
      <c r="J71" s="922"/>
      <c r="K71" s="918"/>
      <c r="L71" s="918"/>
      <c r="M71" s="920"/>
      <c r="N71" s="920"/>
      <c r="O71" s="918"/>
      <c r="P71" s="918"/>
      <c r="Q71" s="920"/>
      <c r="R71" s="920"/>
      <c r="S71" s="918"/>
      <c r="T71" s="920"/>
      <c r="U71" s="920"/>
      <c r="V71" s="918"/>
      <c r="W71" s="920"/>
      <c r="X71" s="920"/>
    </row>
    <row r="72" spans="1:24" s="388" customFormat="1" ht="16.350000000000001" hidden="1" customHeight="1">
      <c r="A72" s="912">
        <v>12</v>
      </c>
      <c r="B72" s="935" t="s">
        <v>672</v>
      </c>
      <c r="C72" s="935" t="s">
        <v>673</v>
      </c>
      <c r="D72" s="929" t="s">
        <v>677</v>
      </c>
      <c r="E72" s="912" t="s">
        <v>675</v>
      </c>
      <c r="F72" s="932" t="s">
        <v>676</v>
      </c>
      <c r="G72" s="923" t="s">
        <v>650</v>
      </c>
      <c r="H72" s="387">
        <f>H73+H74+H75+H76</f>
        <v>11300136</v>
      </c>
      <c r="I72" s="387">
        <f>I73+I74+I75+I76</f>
        <v>9820868</v>
      </c>
      <c r="J72" s="921" t="s">
        <v>0</v>
      </c>
      <c r="K72" s="917">
        <f t="shared" ref="K72" si="143">L72+O72</f>
        <v>1479268</v>
      </c>
      <c r="L72" s="917">
        <f t="shared" ref="L72" si="144">M72+N72</f>
        <v>1224713</v>
      </c>
      <c r="M72" s="919">
        <v>0</v>
      </c>
      <c r="N72" s="919">
        <v>1224713</v>
      </c>
      <c r="O72" s="917">
        <f t="shared" ref="O72" si="145">P72+S72+V72</f>
        <v>254555</v>
      </c>
      <c r="P72" s="917">
        <f t="shared" ref="P72" si="146">Q72+R72</f>
        <v>0</v>
      </c>
      <c r="Q72" s="919">
        <v>0</v>
      </c>
      <c r="R72" s="919">
        <v>0</v>
      </c>
      <c r="S72" s="917">
        <f t="shared" ref="S72" si="147">T72+U72</f>
        <v>39567</v>
      </c>
      <c r="T72" s="919">
        <v>0</v>
      </c>
      <c r="U72" s="919">
        <v>39567</v>
      </c>
      <c r="V72" s="917">
        <f t="shared" ref="V72" si="148">W72+X72</f>
        <v>214988</v>
      </c>
      <c r="W72" s="919">
        <v>0</v>
      </c>
      <c r="X72" s="919">
        <v>214988</v>
      </c>
    </row>
    <row r="73" spans="1:24" s="388" customFormat="1" ht="16.350000000000001" hidden="1" customHeight="1">
      <c r="A73" s="912"/>
      <c r="B73" s="927"/>
      <c r="C73" s="927"/>
      <c r="D73" s="930"/>
      <c r="E73" s="912"/>
      <c r="F73" s="933"/>
      <c r="G73" s="924"/>
      <c r="H73" s="387">
        <v>6607490</v>
      </c>
      <c r="I73" s="387">
        <v>5382777</v>
      </c>
      <c r="J73" s="922"/>
      <c r="K73" s="918"/>
      <c r="L73" s="918"/>
      <c r="M73" s="920"/>
      <c r="N73" s="920"/>
      <c r="O73" s="918"/>
      <c r="P73" s="918"/>
      <c r="Q73" s="920"/>
      <c r="R73" s="920"/>
      <c r="S73" s="918"/>
      <c r="T73" s="920"/>
      <c r="U73" s="920"/>
      <c r="V73" s="918"/>
      <c r="W73" s="920"/>
      <c r="X73" s="920"/>
    </row>
    <row r="74" spans="1:24" s="388" customFormat="1" ht="16.350000000000001" hidden="1" customHeight="1">
      <c r="A74" s="912"/>
      <c r="B74" s="927"/>
      <c r="C74" s="927"/>
      <c r="D74" s="930"/>
      <c r="E74" s="912"/>
      <c r="F74" s="933"/>
      <c r="G74" s="924"/>
      <c r="H74" s="387">
        <v>0</v>
      </c>
      <c r="I74" s="387">
        <v>0</v>
      </c>
      <c r="J74" s="387" t="s">
        <v>1</v>
      </c>
      <c r="K74" s="389">
        <f t="shared" ref="K74" si="149">L74+O74</f>
        <v>0</v>
      </c>
      <c r="L74" s="389">
        <f t="shared" ref="L74" si="150">M74+N74</f>
        <v>0</v>
      </c>
      <c r="M74" s="390">
        <v>0</v>
      </c>
      <c r="N74" s="390">
        <v>0</v>
      </c>
      <c r="O74" s="389">
        <f t="shared" ref="O74" si="151">P74+S74+V74</f>
        <v>0</v>
      </c>
      <c r="P74" s="389">
        <f t="shared" ref="P74" si="152">Q74+R74</f>
        <v>0</v>
      </c>
      <c r="Q74" s="390">
        <v>0</v>
      </c>
      <c r="R74" s="390">
        <v>0</v>
      </c>
      <c r="S74" s="389">
        <f t="shared" ref="S74" si="153">T74+U74</f>
        <v>0</v>
      </c>
      <c r="T74" s="390">
        <v>0</v>
      </c>
      <c r="U74" s="390">
        <v>0</v>
      </c>
      <c r="V74" s="389">
        <f t="shared" ref="V74" si="154">W74+X74</f>
        <v>0</v>
      </c>
      <c r="W74" s="390">
        <v>0</v>
      </c>
      <c r="X74" s="390">
        <v>0</v>
      </c>
    </row>
    <row r="75" spans="1:24" s="388" customFormat="1" ht="16.350000000000001" hidden="1" customHeight="1">
      <c r="A75" s="912"/>
      <c r="B75" s="927"/>
      <c r="C75" s="927"/>
      <c r="D75" s="930"/>
      <c r="E75" s="912"/>
      <c r="F75" s="933"/>
      <c r="G75" s="924"/>
      <c r="H75" s="387">
        <v>1723443</v>
      </c>
      <c r="I75" s="387">
        <v>1683876</v>
      </c>
      <c r="J75" s="921" t="s">
        <v>2</v>
      </c>
      <c r="K75" s="917">
        <f t="shared" ref="K75:X75" si="155">K72+K74</f>
        <v>1479268</v>
      </c>
      <c r="L75" s="917">
        <f t="shared" si="155"/>
        <v>1224713</v>
      </c>
      <c r="M75" s="919">
        <f t="shared" si="155"/>
        <v>0</v>
      </c>
      <c r="N75" s="919">
        <f t="shared" si="155"/>
        <v>1224713</v>
      </c>
      <c r="O75" s="917">
        <f t="shared" si="155"/>
        <v>254555</v>
      </c>
      <c r="P75" s="917">
        <f t="shared" si="155"/>
        <v>0</v>
      </c>
      <c r="Q75" s="919">
        <f t="shared" si="155"/>
        <v>0</v>
      </c>
      <c r="R75" s="919">
        <f t="shared" si="155"/>
        <v>0</v>
      </c>
      <c r="S75" s="917">
        <f t="shared" si="155"/>
        <v>39567</v>
      </c>
      <c r="T75" s="919">
        <f t="shared" si="155"/>
        <v>0</v>
      </c>
      <c r="U75" s="919">
        <f t="shared" si="155"/>
        <v>39567</v>
      </c>
      <c r="V75" s="917">
        <f t="shared" si="155"/>
        <v>214988</v>
      </c>
      <c r="W75" s="919">
        <f t="shared" si="155"/>
        <v>0</v>
      </c>
      <c r="X75" s="919">
        <f t="shared" si="155"/>
        <v>214988</v>
      </c>
    </row>
    <row r="76" spans="1:24" s="388" customFormat="1" ht="16.350000000000001" hidden="1" customHeight="1">
      <c r="A76" s="912"/>
      <c r="B76" s="928"/>
      <c r="C76" s="928"/>
      <c r="D76" s="931"/>
      <c r="E76" s="912"/>
      <c r="F76" s="934"/>
      <c r="G76" s="925"/>
      <c r="H76" s="387">
        <v>2969203</v>
      </c>
      <c r="I76" s="387">
        <v>2754215</v>
      </c>
      <c r="J76" s="922"/>
      <c r="K76" s="918"/>
      <c r="L76" s="918"/>
      <c r="M76" s="920"/>
      <c r="N76" s="920"/>
      <c r="O76" s="918"/>
      <c r="P76" s="918"/>
      <c r="Q76" s="920"/>
      <c r="R76" s="920"/>
      <c r="S76" s="918"/>
      <c r="T76" s="920"/>
      <c r="U76" s="920"/>
      <c r="V76" s="918"/>
      <c r="W76" s="920"/>
      <c r="X76" s="920"/>
    </row>
    <row r="77" spans="1:24" s="388" customFormat="1" ht="16.350000000000001" hidden="1" customHeight="1">
      <c r="A77" s="912">
        <v>13</v>
      </c>
      <c r="B77" s="923" t="s">
        <v>678</v>
      </c>
      <c r="C77" s="935" t="s">
        <v>673</v>
      </c>
      <c r="D77" s="929" t="s">
        <v>679</v>
      </c>
      <c r="E77" s="912" t="s">
        <v>675</v>
      </c>
      <c r="F77" s="932" t="s">
        <v>676</v>
      </c>
      <c r="G77" s="923" t="s">
        <v>650</v>
      </c>
      <c r="H77" s="387">
        <f>H78+H79+H80+H81</f>
        <v>15790837</v>
      </c>
      <c r="I77" s="387">
        <f>I78+I79+I80+I81</f>
        <v>13248394</v>
      </c>
      <c r="J77" s="921" t="s">
        <v>0</v>
      </c>
      <c r="K77" s="917">
        <f t="shared" ref="K77" si="156">L77+O77</f>
        <v>2542443</v>
      </c>
      <c r="L77" s="917">
        <f t="shared" ref="L77" si="157">M77+N77</f>
        <v>1038784</v>
      </c>
      <c r="M77" s="919">
        <v>0</v>
      </c>
      <c r="N77" s="919">
        <v>1038784</v>
      </c>
      <c r="O77" s="917">
        <f t="shared" ref="O77" si="158">P77+S77+V77</f>
        <v>1503659</v>
      </c>
      <c r="P77" s="917">
        <f t="shared" ref="P77" si="159">Q77+R77</f>
        <v>0</v>
      </c>
      <c r="Q77" s="919">
        <v>0</v>
      </c>
      <c r="R77" s="919">
        <v>0</v>
      </c>
      <c r="S77" s="917">
        <f t="shared" ref="S77" si="160">T77+U77</f>
        <v>207375</v>
      </c>
      <c r="T77" s="919">
        <v>0</v>
      </c>
      <c r="U77" s="919">
        <v>207375</v>
      </c>
      <c r="V77" s="917">
        <f t="shared" ref="V77" si="161">W77+X77</f>
        <v>1296284</v>
      </c>
      <c r="W77" s="919">
        <v>0</v>
      </c>
      <c r="X77" s="919">
        <v>1296284</v>
      </c>
    </row>
    <row r="78" spans="1:24" s="388" customFormat="1" ht="16.350000000000001" hidden="1" customHeight="1">
      <c r="A78" s="912"/>
      <c r="B78" s="924"/>
      <c r="C78" s="927"/>
      <c r="D78" s="930"/>
      <c r="E78" s="912"/>
      <c r="F78" s="933"/>
      <c r="G78" s="924"/>
      <c r="H78" s="387">
        <v>8093119</v>
      </c>
      <c r="I78" s="387">
        <v>7054335</v>
      </c>
      <c r="J78" s="922"/>
      <c r="K78" s="918"/>
      <c r="L78" s="918"/>
      <c r="M78" s="920"/>
      <c r="N78" s="920"/>
      <c r="O78" s="918"/>
      <c r="P78" s="918"/>
      <c r="Q78" s="920"/>
      <c r="R78" s="920"/>
      <c r="S78" s="918"/>
      <c r="T78" s="920"/>
      <c r="U78" s="920"/>
      <c r="V78" s="918"/>
      <c r="W78" s="920"/>
      <c r="X78" s="920"/>
    </row>
    <row r="79" spans="1:24" s="388" customFormat="1" ht="16.350000000000001" hidden="1" customHeight="1">
      <c r="A79" s="912"/>
      <c r="B79" s="924"/>
      <c r="C79" s="927"/>
      <c r="D79" s="930"/>
      <c r="E79" s="912"/>
      <c r="F79" s="933"/>
      <c r="G79" s="924"/>
      <c r="H79" s="387">
        <v>0</v>
      </c>
      <c r="I79" s="387">
        <v>0</v>
      </c>
      <c r="J79" s="387" t="s">
        <v>1</v>
      </c>
      <c r="K79" s="389">
        <f t="shared" ref="K79" si="162">L79+O79</f>
        <v>0</v>
      </c>
      <c r="L79" s="389">
        <f t="shared" ref="L79" si="163">M79+N79</f>
        <v>0</v>
      </c>
      <c r="M79" s="390">
        <v>0</v>
      </c>
      <c r="N79" s="390">
        <v>0</v>
      </c>
      <c r="O79" s="389">
        <f t="shared" ref="O79" si="164">P79+S79+V79</f>
        <v>0</v>
      </c>
      <c r="P79" s="389">
        <f t="shared" ref="P79" si="165">Q79+R79</f>
        <v>0</v>
      </c>
      <c r="Q79" s="390">
        <v>0</v>
      </c>
      <c r="R79" s="390">
        <v>0</v>
      </c>
      <c r="S79" s="389">
        <f t="shared" ref="S79" si="166">T79+U79</f>
        <v>0</v>
      </c>
      <c r="T79" s="390">
        <v>0</v>
      </c>
      <c r="U79" s="390">
        <v>0</v>
      </c>
      <c r="V79" s="389">
        <f t="shared" ref="V79" si="167">W79+X79</f>
        <v>0</v>
      </c>
      <c r="W79" s="390">
        <v>0</v>
      </c>
      <c r="X79" s="390">
        <v>0</v>
      </c>
    </row>
    <row r="80" spans="1:24" s="388" customFormat="1" ht="16.350000000000001" hidden="1" customHeight="1">
      <c r="A80" s="912"/>
      <c r="B80" s="924"/>
      <c r="C80" s="927"/>
      <c r="D80" s="930"/>
      <c r="E80" s="912"/>
      <c r="F80" s="933"/>
      <c r="G80" s="924"/>
      <c r="H80" s="387">
        <v>2626174</v>
      </c>
      <c r="I80" s="387">
        <v>2418799</v>
      </c>
      <c r="J80" s="921" t="s">
        <v>2</v>
      </c>
      <c r="K80" s="917">
        <f t="shared" ref="K80:X80" si="168">K77+K79</f>
        <v>2542443</v>
      </c>
      <c r="L80" s="917">
        <f t="shared" si="168"/>
        <v>1038784</v>
      </c>
      <c r="M80" s="919">
        <f t="shared" si="168"/>
        <v>0</v>
      </c>
      <c r="N80" s="919">
        <f t="shared" si="168"/>
        <v>1038784</v>
      </c>
      <c r="O80" s="917">
        <f t="shared" si="168"/>
        <v>1503659</v>
      </c>
      <c r="P80" s="917">
        <f t="shared" si="168"/>
        <v>0</v>
      </c>
      <c r="Q80" s="919">
        <f t="shared" si="168"/>
        <v>0</v>
      </c>
      <c r="R80" s="919">
        <f t="shared" si="168"/>
        <v>0</v>
      </c>
      <c r="S80" s="917">
        <f t="shared" si="168"/>
        <v>207375</v>
      </c>
      <c r="T80" s="919">
        <f t="shared" si="168"/>
        <v>0</v>
      </c>
      <c r="U80" s="919">
        <f t="shared" si="168"/>
        <v>207375</v>
      </c>
      <c r="V80" s="917">
        <f t="shared" si="168"/>
        <v>1296284</v>
      </c>
      <c r="W80" s="919">
        <f t="shared" si="168"/>
        <v>0</v>
      </c>
      <c r="X80" s="919">
        <f t="shared" si="168"/>
        <v>1296284</v>
      </c>
    </row>
    <row r="81" spans="1:24" s="388" customFormat="1" ht="16.350000000000001" hidden="1" customHeight="1">
      <c r="A81" s="912"/>
      <c r="B81" s="925"/>
      <c r="C81" s="928"/>
      <c r="D81" s="931"/>
      <c r="E81" s="912"/>
      <c r="F81" s="934"/>
      <c r="G81" s="925"/>
      <c r="H81" s="387">
        <v>5071544</v>
      </c>
      <c r="I81" s="387">
        <v>3775260</v>
      </c>
      <c r="J81" s="922"/>
      <c r="K81" s="918"/>
      <c r="L81" s="918"/>
      <c r="M81" s="920"/>
      <c r="N81" s="920"/>
      <c r="O81" s="918"/>
      <c r="P81" s="918"/>
      <c r="Q81" s="920"/>
      <c r="R81" s="920"/>
      <c r="S81" s="918"/>
      <c r="T81" s="920"/>
      <c r="U81" s="920"/>
      <c r="V81" s="918"/>
      <c r="W81" s="920"/>
      <c r="X81" s="920"/>
    </row>
    <row r="82" spans="1:24" s="388" customFormat="1" ht="16.350000000000001" hidden="1" customHeight="1">
      <c r="A82" s="912">
        <v>14</v>
      </c>
      <c r="B82" s="923" t="s">
        <v>678</v>
      </c>
      <c r="C82" s="935" t="s">
        <v>673</v>
      </c>
      <c r="D82" s="929" t="s">
        <v>680</v>
      </c>
      <c r="E82" s="912" t="s">
        <v>648</v>
      </c>
      <c r="F82" s="932" t="s">
        <v>676</v>
      </c>
      <c r="G82" s="923" t="s">
        <v>681</v>
      </c>
      <c r="H82" s="387">
        <f>H83+H84+H85+H86</f>
        <v>2008640</v>
      </c>
      <c r="I82" s="387">
        <f>I83+I84+I85+I86</f>
        <v>936640</v>
      </c>
      <c r="J82" s="921" t="s">
        <v>0</v>
      </c>
      <c r="K82" s="917">
        <f t="shared" ref="K82" si="169">L82+O82</f>
        <v>1072000</v>
      </c>
      <c r="L82" s="917">
        <f t="shared" ref="L82" si="170">M82+N82</f>
        <v>0</v>
      </c>
      <c r="M82" s="919">
        <v>0</v>
      </c>
      <c r="N82" s="919">
        <v>0</v>
      </c>
      <c r="O82" s="917">
        <f t="shared" ref="O82" si="171">P82+S82+V82</f>
        <v>1072000</v>
      </c>
      <c r="P82" s="917">
        <f t="shared" ref="P82" si="172">Q82+R82</f>
        <v>0</v>
      </c>
      <c r="Q82" s="919">
        <v>0</v>
      </c>
      <c r="R82" s="919">
        <v>0</v>
      </c>
      <c r="S82" s="917">
        <f t="shared" ref="S82" si="173">T82+U82</f>
        <v>1072000</v>
      </c>
      <c r="T82" s="919">
        <v>0</v>
      </c>
      <c r="U82" s="919">
        <v>1072000</v>
      </c>
      <c r="V82" s="917">
        <f t="shared" ref="V82" si="174">W82+X82</f>
        <v>0</v>
      </c>
      <c r="W82" s="919">
        <v>0</v>
      </c>
      <c r="X82" s="919">
        <v>0</v>
      </c>
    </row>
    <row r="83" spans="1:24" s="388" customFormat="1" ht="16.350000000000001" hidden="1" customHeight="1">
      <c r="A83" s="912"/>
      <c r="B83" s="924"/>
      <c r="C83" s="927"/>
      <c r="D83" s="930"/>
      <c r="E83" s="912"/>
      <c r="F83" s="933"/>
      <c r="G83" s="924"/>
      <c r="H83" s="387">
        <v>0</v>
      </c>
      <c r="I83" s="387">
        <v>0</v>
      </c>
      <c r="J83" s="922"/>
      <c r="K83" s="918"/>
      <c r="L83" s="918"/>
      <c r="M83" s="920"/>
      <c r="N83" s="920"/>
      <c r="O83" s="918"/>
      <c r="P83" s="918"/>
      <c r="Q83" s="920"/>
      <c r="R83" s="920"/>
      <c r="S83" s="918"/>
      <c r="T83" s="920"/>
      <c r="U83" s="920"/>
      <c r="V83" s="918"/>
      <c r="W83" s="920"/>
      <c r="X83" s="920"/>
    </row>
    <row r="84" spans="1:24" s="388" customFormat="1" ht="16.350000000000001" hidden="1" customHeight="1">
      <c r="A84" s="912"/>
      <c r="B84" s="924"/>
      <c r="C84" s="927"/>
      <c r="D84" s="930"/>
      <c r="E84" s="912"/>
      <c r="F84" s="933"/>
      <c r="G84" s="924"/>
      <c r="H84" s="387">
        <v>0</v>
      </c>
      <c r="I84" s="387">
        <v>0</v>
      </c>
      <c r="J84" s="387" t="s">
        <v>1</v>
      </c>
      <c r="K84" s="389">
        <f t="shared" ref="K84" si="175">L84+O84</f>
        <v>0</v>
      </c>
      <c r="L84" s="389">
        <f t="shared" ref="L84" si="176">M84+N84</f>
        <v>0</v>
      </c>
      <c r="M84" s="390">
        <v>0</v>
      </c>
      <c r="N84" s="390">
        <v>0</v>
      </c>
      <c r="O84" s="389">
        <f t="shared" ref="O84" si="177">P84+S84+V84</f>
        <v>0</v>
      </c>
      <c r="P84" s="389">
        <f t="shared" ref="P84" si="178">Q84+R84</f>
        <v>0</v>
      </c>
      <c r="Q84" s="390">
        <v>0</v>
      </c>
      <c r="R84" s="390">
        <v>0</v>
      </c>
      <c r="S84" s="389">
        <f t="shared" ref="S84" si="179">T84+U84</f>
        <v>0</v>
      </c>
      <c r="T84" s="390">
        <v>0</v>
      </c>
      <c r="U84" s="390">
        <v>0</v>
      </c>
      <c r="V84" s="389">
        <f t="shared" ref="V84" si="180">W84+X84</f>
        <v>0</v>
      </c>
      <c r="W84" s="390">
        <v>0</v>
      </c>
      <c r="X84" s="390">
        <v>0</v>
      </c>
    </row>
    <row r="85" spans="1:24" s="388" customFormat="1" ht="16.350000000000001" hidden="1" customHeight="1">
      <c r="A85" s="912"/>
      <c r="B85" s="924"/>
      <c r="C85" s="927"/>
      <c r="D85" s="930"/>
      <c r="E85" s="912"/>
      <c r="F85" s="933"/>
      <c r="G85" s="924"/>
      <c r="H85" s="387">
        <v>2008640</v>
      </c>
      <c r="I85" s="387">
        <v>936640</v>
      </c>
      <c r="J85" s="921" t="s">
        <v>2</v>
      </c>
      <c r="K85" s="917">
        <f t="shared" ref="K85:X85" si="181">K82+K84</f>
        <v>1072000</v>
      </c>
      <c r="L85" s="917">
        <f t="shared" si="181"/>
        <v>0</v>
      </c>
      <c r="M85" s="919">
        <f t="shared" si="181"/>
        <v>0</v>
      </c>
      <c r="N85" s="919">
        <f t="shared" si="181"/>
        <v>0</v>
      </c>
      <c r="O85" s="917">
        <f t="shared" si="181"/>
        <v>1072000</v>
      </c>
      <c r="P85" s="917">
        <f t="shared" si="181"/>
        <v>0</v>
      </c>
      <c r="Q85" s="919">
        <f t="shared" si="181"/>
        <v>0</v>
      </c>
      <c r="R85" s="919">
        <f t="shared" si="181"/>
        <v>0</v>
      </c>
      <c r="S85" s="917">
        <f t="shared" si="181"/>
        <v>1072000</v>
      </c>
      <c r="T85" s="919">
        <f t="shared" si="181"/>
        <v>0</v>
      </c>
      <c r="U85" s="919">
        <f t="shared" si="181"/>
        <v>1072000</v>
      </c>
      <c r="V85" s="917">
        <f t="shared" si="181"/>
        <v>0</v>
      </c>
      <c r="W85" s="919">
        <f t="shared" si="181"/>
        <v>0</v>
      </c>
      <c r="X85" s="919">
        <f t="shared" si="181"/>
        <v>0</v>
      </c>
    </row>
    <row r="86" spans="1:24" s="388" customFormat="1" ht="16.350000000000001" hidden="1" customHeight="1">
      <c r="A86" s="912"/>
      <c r="B86" s="925"/>
      <c r="C86" s="928"/>
      <c r="D86" s="931"/>
      <c r="E86" s="912"/>
      <c r="F86" s="934"/>
      <c r="G86" s="925"/>
      <c r="H86" s="387">
        <v>0</v>
      </c>
      <c r="I86" s="387">
        <v>0</v>
      </c>
      <c r="J86" s="922"/>
      <c r="K86" s="918"/>
      <c r="L86" s="918"/>
      <c r="M86" s="920"/>
      <c r="N86" s="920"/>
      <c r="O86" s="918"/>
      <c r="P86" s="918"/>
      <c r="Q86" s="920"/>
      <c r="R86" s="920"/>
      <c r="S86" s="918"/>
      <c r="T86" s="920"/>
      <c r="U86" s="920"/>
      <c r="V86" s="918"/>
      <c r="W86" s="920"/>
      <c r="X86" s="920"/>
    </row>
    <row r="87" spans="1:24" s="388" customFormat="1" ht="16.350000000000001" customHeight="1">
      <c r="A87" s="912">
        <v>8</v>
      </c>
      <c r="B87" s="913" t="s">
        <v>578</v>
      </c>
      <c r="C87" s="914" t="s">
        <v>682</v>
      </c>
      <c r="D87" s="915" t="s">
        <v>683</v>
      </c>
      <c r="E87" s="912" t="s">
        <v>648</v>
      </c>
      <c r="F87" s="912" t="s">
        <v>684</v>
      </c>
      <c r="G87" s="913" t="s">
        <v>653</v>
      </c>
      <c r="H87" s="387">
        <f>H88+H89+H90+H91</f>
        <v>5222466</v>
      </c>
      <c r="I87" s="387">
        <f>I88+I89+I90+I91</f>
        <v>3750434</v>
      </c>
      <c r="J87" s="921" t="s">
        <v>0</v>
      </c>
      <c r="K87" s="917">
        <f t="shared" ref="K87" si="182">L87+O87</f>
        <v>365370</v>
      </c>
      <c r="L87" s="917">
        <f t="shared" ref="L87" si="183">M87+N87</f>
        <v>365370</v>
      </c>
      <c r="M87" s="919">
        <v>36857</v>
      </c>
      <c r="N87" s="919">
        <v>328513</v>
      </c>
      <c r="O87" s="917">
        <f t="shared" ref="O87" si="184">P87+S87+V87</f>
        <v>0</v>
      </c>
      <c r="P87" s="917">
        <f t="shared" ref="P87" si="185">Q87+R87</f>
        <v>0</v>
      </c>
      <c r="Q87" s="919">
        <v>0</v>
      </c>
      <c r="R87" s="919">
        <v>0</v>
      </c>
      <c r="S87" s="917">
        <f t="shared" ref="S87" si="186">T87+U87</f>
        <v>0</v>
      </c>
      <c r="T87" s="919">
        <v>0</v>
      </c>
      <c r="U87" s="919">
        <v>0</v>
      </c>
      <c r="V87" s="917">
        <f t="shared" ref="V87" si="187">W87+X87</f>
        <v>0</v>
      </c>
      <c r="W87" s="919">
        <v>0</v>
      </c>
      <c r="X87" s="919">
        <v>0</v>
      </c>
    </row>
    <row r="88" spans="1:24" s="388" customFormat="1" ht="16.350000000000001" customHeight="1">
      <c r="A88" s="912"/>
      <c r="B88" s="913"/>
      <c r="C88" s="914"/>
      <c r="D88" s="915"/>
      <c r="E88" s="912"/>
      <c r="F88" s="912"/>
      <c r="G88" s="913"/>
      <c r="H88" s="387">
        <v>5222466</v>
      </c>
      <c r="I88" s="387">
        <v>3750434</v>
      </c>
      <c r="J88" s="922"/>
      <c r="K88" s="918"/>
      <c r="L88" s="918"/>
      <c r="M88" s="920"/>
      <c r="N88" s="920"/>
      <c r="O88" s="918"/>
      <c r="P88" s="918"/>
      <c r="Q88" s="920"/>
      <c r="R88" s="920"/>
      <c r="S88" s="918"/>
      <c r="T88" s="920"/>
      <c r="U88" s="920"/>
      <c r="V88" s="918"/>
      <c r="W88" s="920"/>
      <c r="X88" s="920"/>
    </row>
    <row r="89" spans="1:24" s="388" customFormat="1" ht="16.350000000000001" customHeight="1">
      <c r="A89" s="912"/>
      <c r="B89" s="913"/>
      <c r="C89" s="914"/>
      <c r="D89" s="915"/>
      <c r="E89" s="912"/>
      <c r="F89" s="912"/>
      <c r="G89" s="913"/>
      <c r="H89" s="387">
        <v>0</v>
      </c>
      <c r="I89" s="387">
        <v>0</v>
      </c>
      <c r="J89" s="387" t="s">
        <v>1</v>
      </c>
      <c r="K89" s="389">
        <f t="shared" ref="K89" si="188">L89+O89</f>
        <v>1106662</v>
      </c>
      <c r="L89" s="389">
        <f t="shared" ref="L89" si="189">M89+N89</f>
        <v>1106662</v>
      </c>
      <c r="M89" s="390">
        <v>108843</v>
      </c>
      <c r="N89" s="390">
        <v>997819</v>
      </c>
      <c r="O89" s="389">
        <f t="shared" ref="O89" si="190">P89+S89+V89</f>
        <v>0</v>
      </c>
      <c r="P89" s="389">
        <f t="shared" ref="P89" si="191">Q89+R89</f>
        <v>0</v>
      </c>
      <c r="Q89" s="390">
        <v>0</v>
      </c>
      <c r="R89" s="390">
        <v>0</v>
      </c>
      <c r="S89" s="389">
        <f t="shared" ref="S89" si="192">T89+U89</f>
        <v>0</v>
      </c>
      <c r="T89" s="390">
        <v>0</v>
      </c>
      <c r="U89" s="390">
        <v>0</v>
      </c>
      <c r="V89" s="389">
        <f t="shared" ref="V89" si="193">W89+X89</f>
        <v>0</v>
      </c>
      <c r="W89" s="390">
        <v>0</v>
      </c>
      <c r="X89" s="390">
        <v>0</v>
      </c>
    </row>
    <row r="90" spans="1:24" s="388" customFormat="1" ht="16.350000000000001" customHeight="1">
      <c r="A90" s="912"/>
      <c r="B90" s="913"/>
      <c r="C90" s="914"/>
      <c r="D90" s="915"/>
      <c r="E90" s="912"/>
      <c r="F90" s="912"/>
      <c r="G90" s="913"/>
      <c r="H90" s="387">
        <v>0</v>
      </c>
      <c r="I90" s="387">
        <v>0</v>
      </c>
      <c r="J90" s="921" t="s">
        <v>2</v>
      </c>
      <c r="K90" s="917">
        <f t="shared" ref="K90:X90" si="194">K87+K89</f>
        <v>1472032</v>
      </c>
      <c r="L90" s="917">
        <f t="shared" si="194"/>
        <v>1472032</v>
      </c>
      <c r="M90" s="919">
        <f t="shared" si="194"/>
        <v>145700</v>
      </c>
      <c r="N90" s="919">
        <f t="shared" si="194"/>
        <v>1326332</v>
      </c>
      <c r="O90" s="917">
        <f t="shared" si="194"/>
        <v>0</v>
      </c>
      <c r="P90" s="917">
        <f t="shared" si="194"/>
        <v>0</v>
      </c>
      <c r="Q90" s="919">
        <f t="shared" si="194"/>
        <v>0</v>
      </c>
      <c r="R90" s="919">
        <f t="shared" si="194"/>
        <v>0</v>
      </c>
      <c r="S90" s="917">
        <f t="shared" si="194"/>
        <v>0</v>
      </c>
      <c r="T90" s="919">
        <f t="shared" si="194"/>
        <v>0</v>
      </c>
      <c r="U90" s="919">
        <f t="shared" si="194"/>
        <v>0</v>
      </c>
      <c r="V90" s="917">
        <f t="shared" si="194"/>
        <v>0</v>
      </c>
      <c r="W90" s="919">
        <f t="shared" si="194"/>
        <v>0</v>
      </c>
      <c r="X90" s="919">
        <f t="shared" si="194"/>
        <v>0</v>
      </c>
    </row>
    <row r="91" spans="1:24" s="388" customFormat="1" ht="16.350000000000001" customHeight="1">
      <c r="A91" s="912"/>
      <c r="B91" s="913"/>
      <c r="C91" s="914"/>
      <c r="D91" s="915"/>
      <c r="E91" s="912"/>
      <c r="F91" s="912"/>
      <c r="G91" s="913"/>
      <c r="H91" s="387">
        <v>0</v>
      </c>
      <c r="I91" s="387">
        <v>0</v>
      </c>
      <c r="J91" s="922"/>
      <c r="K91" s="918"/>
      <c r="L91" s="918"/>
      <c r="M91" s="920"/>
      <c r="N91" s="920"/>
      <c r="O91" s="918"/>
      <c r="P91" s="918"/>
      <c r="Q91" s="920"/>
      <c r="R91" s="920"/>
      <c r="S91" s="918"/>
      <c r="T91" s="920"/>
      <c r="U91" s="920"/>
      <c r="V91" s="918"/>
      <c r="W91" s="920"/>
      <c r="X91" s="920"/>
    </row>
    <row r="92" spans="1:24" s="388" customFormat="1" ht="16.350000000000001" customHeight="1">
      <c r="A92" s="912">
        <v>9</v>
      </c>
      <c r="B92" s="913" t="s">
        <v>685</v>
      </c>
      <c r="C92" s="914" t="s">
        <v>686</v>
      </c>
      <c r="D92" s="915" t="s">
        <v>687</v>
      </c>
      <c r="E92" s="912" t="s">
        <v>648</v>
      </c>
      <c r="F92" s="912" t="s">
        <v>688</v>
      </c>
      <c r="G92" s="913" t="s">
        <v>656</v>
      </c>
      <c r="H92" s="387">
        <f>H93+H94+H95+H96</f>
        <v>5194005</v>
      </c>
      <c r="I92" s="387">
        <f>I93+I94+I95+I96</f>
        <v>4947784</v>
      </c>
      <c r="J92" s="921" t="s">
        <v>0</v>
      </c>
      <c r="K92" s="917">
        <f t="shared" ref="K92" si="195">L92+O92</f>
        <v>0</v>
      </c>
      <c r="L92" s="917">
        <f t="shared" ref="L92" si="196">M92+N92</f>
        <v>0</v>
      </c>
      <c r="M92" s="919">
        <v>0</v>
      </c>
      <c r="N92" s="919">
        <v>0</v>
      </c>
      <c r="O92" s="917">
        <f t="shared" ref="O92" si="197">P92+S92+V92</f>
        <v>0</v>
      </c>
      <c r="P92" s="917">
        <f t="shared" ref="P92" si="198">Q92+R92</f>
        <v>0</v>
      </c>
      <c r="Q92" s="919">
        <v>0</v>
      </c>
      <c r="R92" s="919">
        <v>0</v>
      </c>
      <c r="S92" s="917">
        <f t="shared" ref="S92" si="199">T92+U92</f>
        <v>0</v>
      </c>
      <c r="T92" s="919">
        <v>0</v>
      </c>
      <c r="U92" s="919">
        <v>0</v>
      </c>
      <c r="V92" s="917">
        <f t="shared" ref="V92" si="200">W92+X92</f>
        <v>0</v>
      </c>
      <c r="W92" s="919">
        <v>0</v>
      </c>
      <c r="X92" s="919">
        <v>0</v>
      </c>
    </row>
    <row r="93" spans="1:24" s="388" customFormat="1" ht="16.350000000000001" customHeight="1">
      <c r="A93" s="912"/>
      <c r="B93" s="913"/>
      <c r="C93" s="914"/>
      <c r="D93" s="915"/>
      <c r="E93" s="912"/>
      <c r="F93" s="912"/>
      <c r="G93" s="913"/>
      <c r="H93" s="387">
        <v>5149366</v>
      </c>
      <c r="I93" s="387">
        <v>4903145</v>
      </c>
      <c r="J93" s="922"/>
      <c r="K93" s="918"/>
      <c r="L93" s="918"/>
      <c r="M93" s="920"/>
      <c r="N93" s="920"/>
      <c r="O93" s="918"/>
      <c r="P93" s="918"/>
      <c r="Q93" s="920"/>
      <c r="R93" s="920"/>
      <c r="S93" s="918"/>
      <c r="T93" s="920"/>
      <c r="U93" s="920"/>
      <c r="V93" s="918"/>
      <c r="W93" s="920"/>
      <c r="X93" s="920"/>
    </row>
    <row r="94" spans="1:24" s="388" customFormat="1" ht="16.350000000000001" customHeight="1">
      <c r="A94" s="912"/>
      <c r="B94" s="913"/>
      <c r="C94" s="914"/>
      <c r="D94" s="915"/>
      <c r="E94" s="912"/>
      <c r="F94" s="912"/>
      <c r="G94" s="913"/>
      <c r="H94" s="387">
        <v>0</v>
      </c>
      <c r="I94" s="387">
        <v>0</v>
      </c>
      <c r="J94" s="387" t="s">
        <v>1</v>
      </c>
      <c r="K94" s="389">
        <f t="shared" ref="K94" si="201">L94+O94</f>
        <v>246221</v>
      </c>
      <c r="L94" s="389">
        <f t="shared" ref="L94" si="202">M94+N94</f>
        <v>246221</v>
      </c>
      <c r="M94" s="390">
        <v>246221</v>
      </c>
      <c r="N94" s="390">
        <v>0</v>
      </c>
      <c r="O94" s="389">
        <f t="shared" ref="O94" si="203">P94+S94+V94</f>
        <v>0</v>
      </c>
      <c r="P94" s="389">
        <f t="shared" ref="P94" si="204">Q94+R94</f>
        <v>0</v>
      </c>
      <c r="Q94" s="390">
        <v>0</v>
      </c>
      <c r="R94" s="390">
        <v>0</v>
      </c>
      <c r="S94" s="389">
        <f t="shared" ref="S94" si="205">T94+U94</f>
        <v>0</v>
      </c>
      <c r="T94" s="390">
        <v>0</v>
      </c>
      <c r="U94" s="390">
        <v>0</v>
      </c>
      <c r="V94" s="389">
        <f t="shared" ref="V94" si="206">W94+X94</f>
        <v>0</v>
      </c>
      <c r="W94" s="390">
        <v>0</v>
      </c>
      <c r="X94" s="390">
        <v>0</v>
      </c>
    </row>
    <row r="95" spans="1:24" s="388" customFormat="1" ht="16.350000000000001" customHeight="1">
      <c r="A95" s="912"/>
      <c r="B95" s="913"/>
      <c r="C95" s="914"/>
      <c r="D95" s="915"/>
      <c r="E95" s="912"/>
      <c r="F95" s="912"/>
      <c r="G95" s="913"/>
      <c r="H95" s="387">
        <v>44639</v>
      </c>
      <c r="I95" s="387">
        <v>44639</v>
      </c>
      <c r="J95" s="921" t="s">
        <v>2</v>
      </c>
      <c r="K95" s="917">
        <f t="shared" ref="K95:X95" si="207">K92+K94</f>
        <v>246221</v>
      </c>
      <c r="L95" s="917">
        <f t="shared" si="207"/>
        <v>246221</v>
      </c>
      <c r="M95" s="919">
        <f t="shared" si="207"/>
        <v>246221</v>
      </c>
      <c r="N95" s="919">
        <f t="shared" si="207"/>
        <v>0</v>
      </c>
      <c r="O95" s="917">
        <f t="shared" si="207"/>
        <v>0</v>
      </c>
      <c r="P95" s="917">
        <f t="shared" si="207"/>
        <v>0</v>
      </c>
      <c r="Q95" s="919">
        <f t="shared" si="207"/>
        <v>0</v>
      </c>
      <c r="R95" s="919">
        <f t="shared" si="207"/>
        <v>0</v>
      </c>
      <c r="S95" s="917">
        <f t="shared" si="207"/>
        <v>0</v>
      </c>
      <c r="T95" s="919">
        <f t="shared" si="207"/>
        <v>0</v>
      </c>
      <c r="U95" s="919">
        <f t="shared" si="207"/>
        <v>0</v>
      </c>
      <c r="V95" s="917">
        <f t="shared" si="207"/>
        <v>0</v>
      </c>
      <c r="W95" s="919">
        <f t="shared" si="207"/>
        <v>0</v>
      </c>
      <c r="X95" s="919">
        <f t="shared" si="207"/>
        <v>0</v>
      </c>
    </row>
    <row r="96" spans="1:24" s="388" customFormat="1" ht="16.350000000000001" customHeight="1">
      <c r="A96" s="912"/>
      <c r="B96" s="913"/>
      <c r="C96" s="914"/>
      <c r="D96" s="915"/>
      <c r="E96" s="912"/>
      <c r="F96" s="912"/>
      <c r="G96" s="913"/>
      <c r="H96" s="387">
        <v>0</v>
      </c>
      <c r="I96" s="387">
        <v>0</v>
      </c>
      <c r="J96" s="922"/>
      <c r="K96" s="918"/>
      <c r="L96" s="918"/>
      <c r="M96" s="920"/>
      <c r="N96" s="920"/>
      <c r="O96" s="918"/>
      <c r="P96" s="918"/>
      <c r="Q96" s="920"/>
      <c r="R96" s="920"/>
      <c r="S96" s="918"/>
      <c r="T96" s="920"/>
      <c r="U96" s="920"/>
      <c r="V96" s="918"/>
      <c r="W96" s="920"/>
      <c r="X96" s="920"/>
    </row>
    <row r="97" spans="1:24" s="388" customFormat="1" ht="16.350000000000001" hidden="1" customHeight="1">
      <c r="A97" s="912">
        <v>16</v>
      </c>
      <c r="B97" s="913" t="s">
        <v>685</v>
      </c>
      <c r="C97" s="914" t="s">
        <v>686</v>
      </c>
      <c r="D97" s="915" t="s">
        <v>689</v>
      </c>
      <c r="E97" s="912" t="s">
        <v>648</v>
      </c>
      <c r="F97" s="912" t="s">
        <v>688</v>
      </c>
      <c r="G97" s="913" t="s">
        <v>690</v>
      </c>
      <c r="H97" s="387">
        <f>H98+H99+H100+H101</f>
        <v>3689244</v>
      </c>
      <c r="I97" s="387">
        <f>I98+I99+I100+I101</f>
        <v>3650455</v>
      </c>
      <c r="J97" s="921" t="s">
        <v>0</v>
      </c>
      <c r="K97" s="917">
        <f t="shared" ref="K97" si="208">L97+O97</f>
        <v>38789</v>
      </c>
      <c r="L97" s="917">
        <f t="shared" ref="L97" si="209">M97+N97</f>
        <v>38789</v>
      </c>
      <c r="M97" s="919">
        <v>38789</v>
      </c>
      <c r="N97" s="919">
        <v>0</v>
      </c>
      <c r="O97" s="917">
        <f t="shared" ref="O97" si="210">P97+S97+V97</f>
        <v>0</v>
      </c>
      <c r="P97" s="917">
        <f t="shared" ref="P97" si="211">Q97+R97</f>
        <v>0</v>
      </c>
      <c r="Q97" s="919">
        <v>0</v>
      </c>
      <c r="R97" s="919">
        <v>0</v>
      </c>
      <c r="S97" s="917">
        <f t="shared" ref="S97" si="212">T97+U97</f>
        <v>0</v>
      </c>
      <c r="T97" s="919">
        <v>0</v>
      </c>
      <c r="U97" s="919">
        <v>0</v>
      </c>
      <c r="V97" s="917">
        <f t="shared" ref="V97" si="213">W97+X97</f>
        <v>0</v>
      </c>
      <c r="W97" s="919">
        <v>0</v>
      </c>
      <c r="X97" s="919">
        <v>0</v>
      </c>
    </row>
    <row r="98" spans="1:24" s="388" customFormat="1" ht="16.350000000000001" hidden="1" customHeight="1">
      <c r="A98" s="912"/>
      <c r="B98" s="913"/>
      <c r="C98" s="914"/>
      <c r="D98" s="915"/>
      <c r="E98" s="912"/>
      <c r="F98" s="912"/>
      <c r="G98" s="913"/>
      <c r="H98" s="387">
        <v>3656647</v>
      </c>
      <c r="I98" s="387">
        <v>3617858</v>
      </c>
      <c r="J98" s="922"/>
      <c r="K98" s="918"/>
      <c r="L98" s="918"/>
      <c r="M98" s="920"/>
      <c r="N98" s="920"/>
      <c r="O98" s="918"/>
      <c r="P98" s="918"/>
      <c r="Q98" s="920"/>
      <c r="R98" s="920"/>
      <c r="S98" s="918"/>
      <c r="T98" s="920"/>
      <c r="U98" s="920"/>
      <c r="V98" s="918"/>
      <c r="W98" s="920"/>
      <c r="X98" s="920"/>
    </row>
    <row r="99" spans="1:24" s="388" customFormat="1" ht="16.350000000000001" hidden="1" customHeight="1">
      <c r="A99" s="912"/>
      <c r="B99" s="913"/>
      <c r="C99" s="914"/>
      <c r="D99" s="915"/>
      <c r="E99" s="912"/>
      <c r="F99" s="912"/>
      <c r="G99" s="913"/>
      <c r="H99" s="387">
        <v>0</v>
      </c>
      <c r="I99" s="387">
        <v>0</v>
      </c>
      <c r="J99" s="387" t="s">
        <v>1</v>
      </c>
      <c r="K99" s="389">
        <f t="shared" ref="K99" si="214">L99+O99</f>
        <v>0</v>
      </c>
      <c r="L99" s="389">
        <f t="shared" ref="L99" si="215">M99+N99</f>
        <v>0</v>
      </c>
      <c r="M99" s="390">
        <v>0</v>
      </c>
      <c r="N99" s="390">
        <v>0</v>
      </c>
      <c r="O99" s="389">
        <f t="shared" ref="O99" si="216">P99+S99+V99</f>
        <v>0</v>
      </c>
      <c r="P99" s="389">
        <f t="shared" ref="P99" si="217">Q99+R99</f>
        <v>0</v>
      </c>
      <c r="Q99" s="390">
        <v>0</v>
      </c>
      <c r="R99" s="390">
        <v>0</v>
      </c>
      <c r="S99" s="389">
        <f t="shared" ref="S99" si="218">T99+U99</f>
        <v>0</v>
      </c>
      <c r="T99" s="390">
        <v>0</v>
      </c>
      <c r="U99" s="390">
        <v>0</v>
      </c>
      <c r="V99" s="389">
        <f t="shared" ref="V99" si="219">W99+X99</f>
        <v>0</v>
      </c>
      <c r="W99" s="390">
        <v>0</v>
      </c>
      <c r="X99" s="390">
        <v>0</v>
      </c>
    </row>
    <row r="100" spans="1:24" s="388" customFormat="1" ht="16.350000000000001" hidden="1" customHeight="1">
      <c r="A100" s="912"/>
      <c r="B100" s="913"/>
      <c r="C100" s="914"/>
      <c r="D100" s="915"/>
      <c r="E100" s="912"/>
      <c r="F100" s="912"/>
      <c r="G100" s="913"/>
      <c r="H100" s="387">
        <v>32597</v>
      </c>
      <c r="I100" s="387">
        <v>32597</v>
      </c>
      <c r="J100" s="921" t="s">
        <v>2</v>
      </c>
      <c r="K100" s="917">
        <f t="shared" ref="K100:X100" si="220">K97+K99</f>
        <v>38789</v>
      </c>
      <c r="L100" s="917">
        <f t="shared" si="220"/>
        <v>38789</v>
      </c>
      <c r="M100" s="919">
        <f t="shared" si="220"/>
        <v>38789</v>
      </c>
      <c r="N100" s="919">
        <f t="shared" si="220"/>
        <v>0</v>
      </c>
      <c r="O100" s="917">
        <f t="shared" si="220"/>
        <v>0</v>
      </c>
      <c r="P100" s="917">
        <f t="shared" si="220"/>
        <v>0</v>
      </c>
      <c r="Q100" s="919">
        <f t="shared" si="220"/>
        <v>0</v>
      </c>
      <c r="R100" s="919">
        <f t="shared" si="220"/>
        <v>0</v>
      </c>
      <c r="S100" s="917">
        <f t="shared" si="220"/>
        <v>0</v>
      </c>
      <c r="T100" s="919">
        <f t="shared" si="220"/>
        <v>0</v>
      </c>
      <c r="U100" s="919">
        <f t="shared" si="220"/>
        <v>0</v>
      </c>
      <c r="V100" s="917">
        <f t="shared" si="220"/>
        <v>0</v>
      </c>
      <c r="W100" s="919">
        <f t="shared" si="220"/>
        <v>0</v>
      </c>
      <c r="X100" s="919">
        <f t="shared" si="220"/>
        <v>0</v>
      </c>
    </row>
    <row r="101" spans="1:24" s="388" customFormat="1" ht="16.350000000000001" hidden="1" customHeight="1">
      <c r="A101" s="912"/>
      <c r="B101" s="913"/>
      <c r="C101" s="914"/>
      <c r="D101" s="915"/>
      <c r="E101" s="912"/>
      <c r="F101" s="912"/>
      <c r="G101" s="913"/>
      <c r="H101" s="387">
        <v>0</v>
      </c>
      <c r="I101" s="387">
        <v>0</v>
      </c>
      <c r="J101" s="922"/>
      <c r="K101" s="918"/>
      <c r="L101" s="918"/>
      <c r="M101" s="920"/>
      <c r="N101" s="920"/>
      <c r="O101" s="918"/>
      <c r="P101" s="918"/>
      <c r="Q101" s="920"/>
      <c r="R101" s="920"/>
      <c r="S101" s="918"/>
      <c r="T101" s="920"/>
      <c r="U101" s="920"/>
      <c r="V101" s="918"/>
      <c r="W101" s="920"/>
      <c r="X101" s="920"/>
    </row>
    <row r="102" spans="1:24" s="388" customFormat="1" ht="16.350000000000001" customHeight="1">
      <c r="A102" s="912">
        <v>10</v>
      </c>
      <c r="B102" s="913" t="s">
        <v>685</v>
      </c>
      <c r="C102" s="914" t="s">
        <v>686</v>
      </c>
      <c r="D102" s="915" t="s">
        <v>691</v>
      </c>
      <c r="E102" s="912" t="s">
        <v>648</v>
      </c>
      <c r="F102" s="912" t="s">
        <v>688</v>
      </c>
      <c r="G102" s="913" t="s">
        <v>658</v>
      </c>
      <c r="H102" s="387">
        <f>H103+H104+H105+H106</f>
        <v>1425330</v>
      </c>
      <c r="I102" s="387">
        <f>I103+I104+I105+I106</f>
        <v>1296628</v>
      </c>
      <c r="J102" s="921" t="s">
        <v>0</v>
      </c>
      <c r="K102" s="917">
        <f t="shared" ref="K102" si="221">L102+O102</f>
        <v>71215</v>
      </c>
      <c r="L102" s="917">
        <f t="shared" ref="L102" si="222">M102+N102</f>
        <v>71215</v>
      </c>
      <c r="M102" s="919">
        <v>71215</v>
      </c>
      <c r="N102" s="919">
        <v>0</v>
      </c>
      <c r="O102" s="917">
        <f t="shared" ref="O102" si="223">P102+S102+V102</f>
        <v>0</v>
      </c>
      <c r="P102" s="917">
        <f t="shared" ref="P102" si="224">Q102+R102</f>
        <v>0</v>
      </c>
      <c r="Q102" s="919">
        <v>0</v>
      </c>
      <c r="R102" s="919">
        <v>0</v>
      </c>
      <c r="S102" s="917">
        <f t="shared" ref="S102" si="225">T102+U102</f>
        <v>0</v>
      </c>
      <c r="T102" s="919">
        <v>0</v>
      </c>
      <c r="U102" s="919">
        <v>0</v>
      </c>
      <c r="V102" s="917">
        <f t="shared" ref="V102" si="226">W102+X102</f>
        <v>0</v>
      </c>
      <c r="W102" s="919">
        <v>0</v>
      </c>
      <c r="X102" s="919">
        <v>0</v>
      </c>
    </row>
    <row r="103" spans="1:24" s="388" customFormat="1" ht="16.350000000000001" customHeight="1">
      <c r="A103" s="912"/>
      <c r="B103" s="913"/>
      <c r="C103" s="914"/>
      <c r="D103" s="915"/>
      <c r="E103" s="912"/>
      <c r="F103" s="912"/>
      <c r="G103" s="913"/>
      <c r="H103" s="387">
        <v>1404736</v>
      </c>
      <c r="I103" s="387">
        <v>1284659</v>
      </c>
      <c r="J103" s="922"/>
      <c r="K103" s="918"/>
      <c r="L103" s="918"/>
      <c r="M103" s="920"/>
      <c r="N103" s="920"/>
      <c r="O103" s="918"/>
      <c r="P103" s="918"/>
      <c r="Q103" s="920"/>
      <c r="R103" s="920"/>
      <c r="S103" s="918"/>
      <c r="T103" s="920"/>
      <c r="U103" s="920"/>
      <c r="V103" s="918"/>
      <c r="W103" s="920"/>
      <c r="X103" s="920"/>
    </row>
    <row r="104" spans="1:24" s="388" customFormat="1" ht="16.350000000000001" customHeight="1">
      <c r="A104" s="912"/>
      <c r="B104" s="913"/>
      <c r="C104" s="914"/>
      <c r="D104" s="915"/>
      <c r="E104" s="912"/>
      <c r="F104" s="912"/>
      <c r="G104" s="913"/>
      <c r="H104" s="387">
        <v>0</v>
      </c>
      <c r="I104" s="387">
        <v>0</v>
      </c>
      <c r="J104" s="387" t="s">
        <v>1</v>
      </c>
      <c r="K104" s="389">
        <f t="shared" ref="K104" si="227">L104+O104</f>
        <v>57487</v>
      </c>
      <c r="L104" s="389">
        <f t="shared" ref="L104" si="228">M104+N104</f>
        <v>48862</v>
      </c>
      <c r="M104" s="390">
        <v>48862</v>
      </c>
      <c r="N104" s="390">
        <v>0</v>
      </c>
      <c r="O104" s="389">
        <f t="shared" ref="O104" si="229">P104+S104+V104</f>
        <v>8625</v>
      </c>
      <c r="P104" s="389">
        <f t="shared" ref="P104" si="230">Q104+R104</f>
        <v>0</v>
      </c>
      <c r="Q104" s="390">
        <v>0</v>
      </c>
      <c r="R104" s="390">
        <v>0</v>
      </c>
      <c r="S104" s="389">
        <f t="shared" ref="S104" si="231">T104+U104</f>
        <v>8625</v>
      </c>
      <c r="T104" s="390">
        <v>8625</v>
      </c>
      <c r="U104" s="390">
        <v>0</v>
      </c>
      <c r="V104" s="389">
        <f t="shared" ref="V104" si="232">W104+X104</f>
        <v>0</v>
      </c>
      <c r="W104" s="390">
        <v>0</v>
      </c>
      <c r="X104" s="390">
        <v>0</v>
      </c>
    </row>
    <row r="105" spans="1:24" s="388" customFormat="1" ht="16.350000000000001" customHeight="1">
      <c r="A105" s="912"/>
      <c r="B105" s="913"/>
      <c r="C105" s="914"/>
      <c r="D105" s="915"/>
      <c r="E105" s="912"/>
      <c r="F105" s="912"/>
      <c r="G105" s="913"/>
      <c r="H105" s="387">
        <v>20594</v>
      </c>
      <c r="I105" s="387">
        <v>11969</v>
      </c>
      <c r="J105" s="921" t="s">
        <v>2</v>
      </c>
      <c r="K105" s="917">
        <f t="shared" ref="K105:X105" si="233">K102+K104</f>
        <v>128702</v>
      </c>
      <c r="L105" s="917">
        <f t="shared" si="233"/>
        <v>120077</v>
      </c>
      <c r="M105" s="919">
        <f t="shared" si="233"/>
        <v>120077</v>
      </c>
      <c r="N105" s="919">
        <f t="shared" si="233"/>
        <v>0</v>
      </c>
      <c r="O105" s="917">
        <f t="shared" si="233"/>
        <v>8625</v>
      </c>
      <c r="P105" s="917">
        <f t="shared" si="233"/>
        <v>0</v>
      </c>
      <c r="Q105" s="919">
        <f t="shared" si="233"/>
        <v>0</v>
      </c>
      <c r="R105" s="919">
        <f t="shared" si="233"/>
        <v>0</v>
      </c>
      <c r="S105" s="917">
        <f t="shared" si="233"/>
        <v>8625</v>
      </c>
      <c r="T105" s="919">
        <f t="shared" si="233"/>
        <v>8625</v>
      </c>
      <c r="U105" s="919">
        <f t="shared" si="233"/>
        <v>0</v>
      </c>
      <c r="V105" s="917">
        <f t="shared" si="233"/>
        <v>0</v>
      </c>
      <c r="W105" s="919">
        <f t="shared" si="233"/>
        <v>0</v>
      </c>
      <c r="X105" s="919">
        <f t="shared" si="233"/>
        <v>0</v>
      </c>
    </row>
    <row r="106" spans="1:24" s="388" customFormat="1" ht="16.350000000000001" customHeight="1">
      <c r="A106" s="912"/>
      <c r="B106" s="913"/>
      <c r="C106" s="914"/>
      <c r="D106" s="915"/>
      <c r="E106" s="912"/>
      <c r="F106" s="912"/>
      <c r="G106" s="913"/>
      <c r="H106" s="387">
        <v>0</v>
      </c>
      <c r="I106" s="387">
        <v>0</v>
      </c>
      <c r="J106" s="922"/>
      <c r="K106" s="918"/>
      <c r="L106" s="918"/>
      <c r="M106" s="920"/>
      <c r="N106" s="920"/>
      <c r="O106" s="918"/>
      <c r="P106" s="918"/>
      <c r="Q106" s="920"/>
      <c r="R106" s="920"/>
      <c r="S106" s="918"/>
      <c r="T106" s="920"/>
      <c r="U106" s="920"/>
      <c r="V106" s="918"/>
      <c r="W106" s="920"/>
      <c r="X106" s="920"/>
    </row>
    <row r="107" spans="1:24" s="388" customFormat="1" ht="16.350000000000001" customHeight="1">
      <c r="A107" s="912">
        <v>11</v>
      </c>
      <c r="B107" s="913" t="s">
        <v>685</v>
      </c>
      <c r="C107" s="914" t="s">
        <v>686</v>
      </c>
      <c r="D107" s="915" t="s">
        <v>692</v>
      </c>
      <c r="E107" s="912" t="s">
        <v>648</v>
      </c>
      <c r="F107" s="912" t="s">
        <v>693</v>
      </c>
      <c r="G107" s="913" t="s">
        <v>694</v>
      </c>
      <c r="H107" s="387">
        <f>H108+H109+H110+H111</f>
        <v>16369673</v>
      </c>
      <c r="I107" s="387">
        <f>I108+I109+I110+I111</f>
        <v>14377039</v>
      </c>
      <c r="J107" s="921" t="s">
        <v>0</v>
      </c>
      <c r="K107" s="917">
        <f t="shared" ref="K107" si="234">L107+O107</f>
        <v>0</v>
      </c>
      <c r="L107" s="917">
        <f t="shared" ref="L107" si="235">M107+N107</f>
        <v>0</v>
      </c>
      <c r="M107" s="919">
        <v>0</v>
      </c>
      <c r="N107" s="919">
        <v>0</v>
      </c>
      <c r="O107" s="917">
        <f t="shared" ref="O107" si="236">P107+S107+V107</f>
        <v>0</v>
      </c>
      <c r="P107" s="917">
        <f t="shared" ref="P107" si="237">Q107+R107</f>
        <v>0</v>
      </c>
      <c r="Q107" s="919">
        <v>0</v>
      </c>
      <c r="R107" s="919">
        <v>0</v>
      </c>
      <c r="S107" s="917">
        <f t="shared" ref="S107" si="238">T107+U107</f>
        <v>0</v>
      </c>
      <c r="T107" s="919">
        <v>0</v>
      </c>
      <c r="U107" s="919">
        <v>0</v>
      </c>
      <c r="V107" s="917">
        <f t="shared" ref="V107" si="239">W107+X107</f>
        <v>0</v>
      </c>
      <c r="W107" s="919">
        <v>0</v>
      </c>
      <c r="X107" s="919">
        <v>0</v>
      </c>
    </row>
    <row r="108" spans="1:24" s="388" customFormat="1" ht="16.350000000000001" customHeight="1">
      <c r="A108" s="912"/>
      <c r="B108" s="913"/>
      <c r="C108" s="914"/>
      <c r="D108" s="915"/>
      <c r="E108" s="912"/>
      <c r="F108" s="912"/>
      <c r="G108" s="913"/>
      <c r="H108" s="387">
        <v>16037894</v>
      </c>
      <c r="I108" s="387">
        <v>14144089</v>
      </c>
      <c r="J108" s="922"/>
      <c r="K108" s="918"/>
      <c r="L108" s="918"/>
      <c r="M108" s="920"/>
      <c r="N108" s="920"/>
      <c r="O108" s="918"/>
      <c r="P108" s="918"/>
      <c r="Q108" s="920"/>
      <c r="R108" s="920"/>
      <c r="S108" s="918"/>
      <c r="T108" s="920"/>
      <c r="U108" s="920"/>
      <c r="V108" s="918"/>
      <c r="W108" s="920"/>
      <c r="X108" s="920"/>
    </row>
    <row r="109" spans="1:24" s="388" customFormat="1" ht="16.350000000000001" customHeight="1">
      <c r="A109" s="912"/>
      <c r="B109" s="913"/>
      <c r="C109" s="914"/>
      <c r="D109" s="915"/>
      <c r="E109" s="912"/>
      <c r="F109" s="912"/>
      <c r="G109" s="913"/>
      <c r="H109" s="387">
        <v>0</v>
      </c>
      <c r="I109" s="387">
        <v>0</v>
      </c>
      <c r="J109" s="387" t="s">
        <v>1</v>
      </c>
      <c r="K109" s="389">
        <f t="shared" ref="K109" si="240">L109+O109</f>
        <v>1992634</v>
      </c>
      <c r="L109" s="389">
        <f t="shared" ref="L109" si="241">M109+N109</f>
        <v>1893805</v>
      </c>
      <c r="M109" s="390">
        <v>1893805</v>
      </c>
      <c r="N109" s="390">
        <v>0</v>
      </c>
      <c r="O109" s="389">
        <f t="shared" ref="O109" si="242">P109+S109+V109</f>
        <v>98829</v>
      </c>
      <c r="P109" s="389">
        <f t="shared" ref="P109" si="243">Q109+R109</f>
        <v>0</v>
      </c>
      <c r="Q109" s="390">
        <v>0</v>
      </c>
      <c r="R109" s="390">
        <v>0</v>
      </c>
      <c r="S109" s="389">
        <f t="shared" ref="S109" si="244">T109+U109</f>
        <v>98829</v>
      </c>
      <c r="T109" s="390">
        <v>98829</v>
      </c>
      <c r="U109" s="390">
        <v>0</v>
      </c>
      <c r="V109" s="389">
        <f t="shared" ref="V109" si="245">W109+X109</f>
        <v>0</v>
      </c>
      <c r="W109" s="390">
        <v>0</v>
      </c>
      <c r="X109" s="390">
        <v>0</v>
      </c>
    </row>
    <row r="110" spans="1:24" s="388" customFormat="1" ht="16.350000000000001" customHeight="1">
      <c r="A110" s="912"/>
      <c r="B110" s="913"/>
      <c r="C110" s="914"/>
      <c r="D110" s="915"/>
      <c r="E110" s="912"/>
      <c r="F110" s="912"/>
      <c r="G110" s="913"/>
      <c r="H110" s="387">
        <v>331779</v>
      </c>
      <c r="I110" s="387">
        <v>232950</v>
      </c>
      <c r="J110" s="921" t="s">
        <v>2</v>
      </c>
      <c r="K110" s="917">
        <f t="shared" ref="K110:X110" si="246">K107+K109</f>
        <v>1992634</v>
      </c>
      <c r="L110" s="917">
        <f t="shared" si="246"/>
        <v>1893805</v>
      </c>
      <c r="M110" s="919">
        <f t="shared" si="246"/>
        <v>1893805</v>
      </c>
      <c r="N110" s="919">
        <f t="shared" si="246"/>
        <v>0</v>
      </c>
      <c r="O110" s="917">
        <f t="shared" si="246"/>
        <v>98829</v>
      </c>
      <c r="P110" s="917">
        <f t="shared" si="246"/>
        <v>0</v>
      </c>
      <c r="Q110" s="919">
        <f t="shared" si="246"/>
        <v>0</v>
      </c>
      <c r="R110" s="919">
        <f t="shared" si="246"/>
        <v>0</v>
      </c>
      <c r="S110" s="917">
        <f t="shared" si="246"/>
        <v>98829</v>
      </c>
      <c r="T110" s="919">
        <f t="shared" si="246"/>
        <v>98829</v>
      </c>
      <c r="U110" s="919">
        <f t="shared" si="246"/>
        <v>0</v>
      </c>
      <c r="V110" s="917">
        <f t="shared" si="246"/>
        <v>0</v>
      </c>
      <c r="W110" s="919">
        <f t="shared" si="246"/>
        <v>0</v>
      </c>
      <c r="X110" s="919">
        <f t="shared" si="246"/>
        <v>0</v>
      </c>
    </row>
    <row r="111" spans="1:24" s="388" customFormat="1" ht="16.350000000000001" customHeight="1">
      <c r="A111" s="912"/>
      <c r="B111" s="913"/>
      <c r="C111" s="914"/>
      <c r="D111" s="915"/>
      <c r="E111" s="912"/>
      <c r="F111" s="912"/>
      <c r="G111" s="913"/>
      <c r="H111" s="387">
        <v>0</v>
      </c>
      <c r="I111" s="387">
        <v>0</v>
      </c>
      <c r="J111" s="922"/>
      <c r="K111" s="918"/>
      <c r="L111" s="918"/>
      <c r="M111" s="920"/>
      <c r="N111" s="920"/>
      <c r="O111" s="918"/>
      <c r="P111" s="918"/>
      <c r="Q111" s="920"/>
      <c r="R111" s="920"/>
      <c r="S111" s="918"/>
      <c r="T111" s="920"/>
      <c r="U111" s="920"/>
      <c r="V111" s="918"/>
      <c r="W111" s="920"/>
      <c r="X111" s="920"/>
    </row>
    <row r="112" spans="1:24" s="388" customFormat="1" ht="16.350000000000001" hidden="1" customHeight="1">
      <c r="A112" s="912">
        <v>18</v>
      </c>
      <c r="B112" s="936" t="s">
        <v>695</v>
      </c>
      <c r="C112" s="937" t="s">
        <v>696</v>
      </c>
      <c r="D112" s="938" t="s">
        <v>697</v>
      </c>
      <c r="E112" s="939" t="s">
        <v>698</v>
      </c>
      <c r="F112" s="940" t="s">
        <v>699</v>
      </c>
      <c r="G112" s="936" t="s">
        <v>653</v>
      </c>
      <c r="H112" s="391">
        <f>H113+H114+H115+H116</f>
        <v>8523057</v>
      </c>
      <c r="I112" s="391">
        <f>I113+I114+I115+I116</f>
        <v>3288909</v>
      </c>
      <c r="J112" s="921" t="s">
        <v>0</v>
      </c>
      <c r="K112" s="917">
        <f t="shared" ref="K112" si="247">L112+O112</f>
        <v>5234148</v>
      </c>
      <c r="L112" s="917">
        <f t="shared" ref="L112" si="248">M112+N112</f>
        <v>1257284</v>
      </c>
      <c r="M112" s="919">
        <v>145101</v>
      </c>
      <c r="N112" s="919">
        <v>1112183</v>
      </c>
      <c r="O112" s="917">
        <f t="shared" ref="O112" si="249">P112+S112+V112</f>
        <v>3976864</v>
      </c>
      <c r="P112" s="917">
        <f t="shared" ref="P112" si="250">Q112+R112</f>
        <v>0</v>
      </c>
      <c r="Q112" s="919">
        <v>0</v>
      </c>
      <c r="R112" s="919">
        <v>0</v>
      </c>
      <c r="S112" s="917">
        <f t="shared" ref="S112" si="251">T112+U112</f>
        <v>3976864</v>
      </c>
      <c r="T112" s="919">
        <v>292656</v>
      </c>
      <c r="U112" s="919">
        <v>3684208</v>
      </c>
      <c r="V112" s="917">
        <f t="shared" ref="V112" si="252">W112+X112</f>
        <v>0</v>
      </c>
      <c r="W112" s="919">
        <v>0</v>
      </c>
      <c r="X112" s="919">
        <v>0</v>
      </c>
    </row>
    <row r="113" spans="1:24" s="388" customFormat="1" ht="16.350000000000001" hidden="1" customHeight="1">
      <c r="A113" s="912"/>
      <c r="B113" s="936"/>
      <c r="C113" s="937"/>
      <c r="D113" s="938"/>
      <c r="E113" s="939"/>
      <c r="F113" s="940"/>
      <c r="G113" s="936"/>
      <c r="H113" s="391">
        <v>3819105</v>
      </c>
      <c r="I113" s="391">
        <v>2561821</v>
      </c>
      <c r="J113" s="922"/>
      <c r="K113" s="918"/>
      <c r="L113" s="918"/>
      <c r="M113" s="920"/>
      <c r="N113" s="920"/>
      <c r="O113" s="918"/>
      <c r="P113" s="918"/>
      <c r="Q113" s="920"/>
      <c r="R113" s="920"/>
      <c r="S113" s="918"/>
      <c r="T113" s="920"/>
      <c r="U113" s="920"/>
      <c r="V113" s="918"/>
      <c r="W113" s="920"/>
      <c r="X113" s="920"/>
    </row>
    <row r="114" spans="1:24" s="388" customFormat="1" ht="16.350000000000001" hidden="1" customHeight="1">
      <c r="A114" s="912"/>
      <c r="B114" s="936"/>
      <c r="C114" s="937"/>
      <c r="D114" s="938"/>
      <c r="E114" s="939"/>
      <c r="F114" s="940"/>
      <c r="G114" s="936"/>
      <c r="H114" s="391">
        <v>0</v>
      </c>
      <c r="I114" s="391">
        <v>0</v>
      </c>
      <c r="J114" s="387" t="s">
        <v>1</v>
      </c>
      <c r="K114" s="389">
        <f t="shared" ref="K114" si="253">L114+O114</f>
        <v>0</v>
      </c>
      <c r="L114" s="389">
        <f t="shared" ref="L114" si="254">M114+N114</f>
        <v>0</v>
      </c>
      <c r="M114" s="390">
        <v>0</v>
      </c>
      <c r="N114" s="390">
        <v>0</v>
      </c>
      <c r="O114" s="389">
        <f t="shared" ref="O114" si="255">P114+S114+V114</f>
        <v>0</v>
      </c>
      <c r="P114" s="389">
        <f t="shared" ref="P114" si="256">Q114+R114</f>
        <v>0</v>
      </c>
      <c r="Q114" s="390">
        <v>0</v>
      </c>
      <c r="R114" s="390">
        <v>0</v>
      </c>
      <c r="S114" s="389">
        <f t="shared" ref="S114" si="257">T114+U114</f>
        <v>0</v>
      </c>
      <c r="T114" s="390">
        <v>0</v>
      </c>
      <c r="U114" s="390">
        <v>0</v>
      </c>
      <c r="V114" s="389">
        <f t="shared" ref="V114" si="258">W114+X114</f>
        <v>0</v>
      </c>
      <c r="W114" s="390">
        <v>0</v>
      </c>
      <c r="X114" s="390">
        <v>0</v>
      </c>
    </row>
    <row r="115" spans="1:24" s="388" customFormat="1" ht="16.350000000000001" hidden="1" customHeight="1">
      <c r="A115" s="912"/>
      <c r="B115" s="936"/>
      <c r="C115" s="937"/>
      <c r="D115" s="938"/>
      <c r="E115" s="939"/>
      <c r="F115" s="940"/>
      <c r="G115" s="936"/>
      <c r="H115" s="391">
        <v>4240592</v>
      </c>
      <c r="I115" s="391">
        <v>263728</v>
      </c>
      <c r="J115" s="921" t="s">
        <v>2</v>
      </c>
      <c r="K115" s="917">
        <f t="shared" ref="K115:X115" si="259">K112+K114</f>
        <v>5234148</v>
      </c>
      <c r="L115" s="917">
        <f t="shared" si="259"/>
        <v>1257284</v>
      </c>
      <c r="M115" s="919">
        <f t="shared" si="259"/>
        <v>145101</v>
      </c>
      <c r="N115" s="919">
        <f t="shared" si="259"/>
        <v>1112183</v>
      </c>
      <c r="O115" s="917">
        <f t="shared" si="259"/>
        <v>3976864</v>
      </c>
      <c r="P115" s="917">
        <f t="shared" si="259"/>
        <v>0</v>
      </c>
      <c r="Q115" s="919">
        <f t="shared" si="259"/>
        <v>0</v>
      </c>
      <c r="R115" s="919">
        <f t="shared" si="259"/>
        <v>0</v>
      </c>
      <c r="S115" s="917">
        <f t="shared" si="259"/>
        <v>3976864</v>
      </c>
      <c r="T115" s="919">
        <f t="shared" si="259"/>
        <v>292656</v>
      </c>
      <c r="U115" s="919">
        <f t="shared" si="259"/>
        <v>3684208</v>
      </c>
      <c r="V115" s="917">
        <f t="shared" si="259"/>
        <v>0</v>
      </c>
      <c r="W115" s="919">
        <f t="shared" si="259"/>
        <v>0</v>
      </c>
      <c r="X115" s="919">
        <f t="shared" si="259"/>
        <v>0</v>
      </c>
    </row>
    <row r="116" spans="1:24" s="388" customFormat="1" ht="16.350000000000001" hidden="1" customHeight="1">
      <c r="A116" s="912"/>
      <c r="B116" s="936"/>
      <c r="C116" s="937"/>
      <c r="D116" s="938"/>
      <c r="E116" s="939"/>
      <c r="F116" s="940"/>
      <c r="G116" s="936"/>
      <c r="H116" s="391">
        <v>463360</v>
      </c>
      <c r="I116" s="391">
        <v>463360</v>
      </c>
      <c r="J116" s="922"/>
      <c r="K116" s="918"/>
      <c r="L116" s="918"/>
      <c r="M116" s="920"/>
      <c r="N116" s="920"/>
      <c r="O116" s="918"/>
      <c r="P116" s="918"/>
      <c r="Q116" s="920"/>
      <c r="R116" s="920"/>
      <c r="S116" s="918"/>
      <c r="T116" s="920"/>
      <c r="U116" s="920"/>
      <c r="V116" s="918"/>
      <c r="W116" s="920"/>
      <c r="X116" s="920"/>
    </row>
    <row r="117" spans="1:24" s="388" customFormat="1" ht="16.350000000000001" hidden="1" customHeight="1">
      <c r="A117" s="912">
        <v>19</v>
      </c>
      <c r="B117" s="936" t="s">
        <v>695</v>
      </c>
      <c r="C117" s="937" t="s">
        <v>696</v>
      </c>
      <c r="D117" s="938" t="s">
        <v>700</v>
      </c>
      <c r="E117" s="939" t="s">
        <v>698</v>
      </c>
      <c r="F117" s="940" t="s">
        <v>699</v>
      </c>
      <c r="G117" s="936" t="s">
        <v>681</v>
      </c>
      <c r="H117" s="391">
        <f>H118+H119+H120+H121</f>
        <v>925190</v>
      </c>
      <c r="I117" s="391">
        <f>I118+I119+I120+I121</f>
        <v>290093</v>
      </c>
      <c r="J117" s="921" t="s">
        <v>0</v>
      </c>
      <c r="K117" s="917">
        <f t="shared" ref="K117" si="260">L117+O117</f>
        <v>635097</v>
      </c>
      <c r="L117" s="917">
        <f t="shared" ref="L117" si="261">M117+N117</f>
        <v>539834</v>
      </c>
      <c r="M117" s="919">
        <v>78567</v>
      </c>
      <c r="N117" s="919">
        <v>461267</v>
      </c>
      <c r="O117" s="917">
        <f t="shared" ref="O117" si="262">P117+S117+V117</f>
        <v>95263</v>
      </c>
      <c r="P117" s="917">
        <f t="shared" ref="P117" si="263">Q117+R117</f>
        <v>0</v>
      </c>
      <c r="Q117" s="919">
        <v>0</v>
      </c>
      <c r="R117" s="919">
        <v>0</v>
      </c>
      <c r="S117" s="917">
        <f t="shared" ref="S117" si="264">T117+U117</f>
        <v>95263</v>
      </c>
      <c r="T117" s="919">
        <v>13864</v>
      </c>
      <c r="U117" s="919">
        <v>81399</v>
      </c>
      <c r="V117" s="917">
        <f t="shared" ref="V117" si="265">W117+X117</f>
        <v>0</v>
      </c>
      <c r="W117" s="919">
        <v>0</v>
      </c>
      <c r="X117" s="919">
        <v>0</v>
      </c>
    </row>
    <row r="118" spans="1:24" s="388" customFormat="1" ht="16.350000000000001" hidden="1" customHeight="1">
      <c r="A118" s="912"/>
      <c r="B118" s="936"/>
      <c r="C118" s="937"/>
      <c r="D118" s="938"/>
      <c r="E118" s="939"/>
      <c r="F118" s="940"/>
      <c r="G118" s="936"/>
      <c r="H118" s="391">
        <v>786411</v>
      </c>
      <c r="I118" s="391">
        <v>246577</v>
      </c>
      <c r="J118" s="922"/>
      <c r="K118" s="918"/>
      <c r="L118" s="918"/>
      <c r="M118" s="920"/>
      <c r="N118" s="920"/>
      <c r="O118" s="918"/>
      <c r="P118" s="918"/>
      <c r="Q118" s="920"/>
      <c r="R118" s="920"/>
      <c r="S118" s="918"/>
      <c r="T118" s="920"/>
      <c r="U118" s="920"/>
      <c r="V118" s="918"/>
      <c r="W118" s="920"/>
      <c r="X118" s="920"/>
    </row>
    <row r="119" spans="1:24" s="388" customFormat="1" ht="16.350000000000001" hidden="1" customHeight="1">
      <c r="A119" s="912"/>
      <c r="B119" s="936"/>
      <c r="C119" s="937"/>
      <c r="D119" s="938"/>
      <c r="E119" s="939"/>
      <c r="F119" s="940"/>
      <c r="G119" s="936"/>
      <c r="H119" s="391">
        <v>0</v>
      </c>
      <c r="I119" s="391">
        <v>0</v>
      </c>
      <c r="J119" s="387" t="s">
        <v>1</v>
      </c>
      <c r="K119" s="389">
        <f t="shared" ref="K119" si="266">L119+O119</f>
        <v>0</v>
      </c>
      <c r="L119" s="389">
        <f t="shared" ref="L119" si="267">M119+N119</f>
        <v>0</v>
      </c>
      <c r="M119" s="390">
        <v>0</v>
      </c>
      <c r="N119" s="390">
        <v>0</v>
      </c>
      <c r="O119" s="389">
        <f t="shared" ref="O119" si="268">P119+S119+V119</f>
        <v>0</v>
      </c>
      <c r="P119" s="389">
        <f t="shared" ref="P119" si="269">Q119+R119</f>
        <v>0</v>
      </c>
      <c r="Q119" s="390">
        <v>0</v>
      </c>
      <c r="R119" s="390">
        <v>0</v>
      </c>
      <c r="S119" s="389">
        <f t="shared" ref="S119" si="270">T119+U119</f>
        <v>0</v>
      </c>
      <c r="T119" s="390">
        <v>0</v>
      </c>
      <c r="U119" s="390">
        <v>0</v>
      </c>
      <c r="V119" s="389">
        <f t="shared" ref="V119" si="271">W119+X119</f>
        <v>0</v>
      </c>
      <c r="W119" s="390">
        <v>0</v>
      </c>
      <c r="X119" s="390">
        <v>0</v>
      </c>
    </row>
    <row r="120" spans="1:24" s="388" customFormat="1" ht="16.350000000000001" hidden="1" customHeight="1">
      <c r="A120" s="912"/>
      <c r="B120" s="936"/>
      <c r="C120" s="937"/>
      <c r="D120" s="938"/>
      <c r="E120" s="939"/>
      <c r="F120" s="940"/>
      <c r="G120" s="936"/>
      <c r="H120" s="391">
        <v>138779</v>
      </c>
      <c r="I120" s="391">
        <v>43516</v>
      </c>
      <c r="J120" s="921" t="s">
        <v>2</v>
      </c>
      <c r="K120" s="917">
        <f t="shared" ref="K120:X120" si="272">K117+K119</f>
        <v>635097</v>
      </c>
      <c r="L120" s="917">
        <f t="shared" si="272"/>
        <v>539834</v>
      </c>
      <c r="M120" s="919">
        <f t="shared" si="272"/>
        <v>78567</v>
      </c>
      <c r="N120" s="919">
        <f t="shared" si="272"/>
        <v>461267</v>
      </c>
      <c r="O120" s="917">
        <f t="shared" si="272"/>
        <v>95263</v>
      </c>
      <c r="P120" s="917">
        <f t="shared" si="272"/>
        <v>0</v>
      </c>
      <c r="Q120" s="919">
        <f t="shared" si="272"/>
        <v>0</v>
      </c>
      <c r="R120" s="919">
        <f t="shared" si="272"/>
        <v>0</v>
      </c>
      <c r="S120" s="917">
        <f t="shared" si="272"/>
        <v>95263</v>
      </c>
      <c r="T120" s="919">
        <f t="shared" si="272"/>
        <v>13864</v>
      </c>
      <c r="U120" s="919">
        <f t="shared" si="272"/>
        <v>81399</v>
      </c>
      <c r="V120" s="917">
        <f t="shared" si="272"/>
        <v>0</v>
      </c>
      <c r="W120" s="919">
        <f t="shared" si="272"/>
        <v>0</v>
      </c>
      <c r="X120" s="919">
        <f t="shared" si="272"/>
        <v>0</v>
      </c>
    </row>
    <row r="121" spans="1:24" s="388" customFormat="1" ht="16.350000000000001" hidden="1" customHeight="1">
      <c r="A121" s="912"/>
      <c r="B121" s="936"/>
      <c r="C121" s="937"/>
      <c r="D121" s="938"/>
      <c r="E121" s="939"/>
      <c r="F121" s="940"/>
      <c r="G121" s="936"/>
      <c r="H121" s="391">
        <v>0</v>
      </c>
      <c r="I121" s="391">
        <v>0</v>
      </c>
      <c r="J121" s="922"/>
      <c r="K121" s="918"/>
      <c r="L121" s="918"/>
      <c r="M121" s="920"/>
      <c r="N121" s="920"/>
      <c r="O121" s="918"/>
      <c r="P121" s="918"/>
      <c r="Q121" s="920"/>
      <c r="R121" s="920"/>
      <c r="S121" s="918"/>
      <c r="T121" s="920"/>
      <c r="U121" s="920"/>
      <c r="V121" s="918"/>
      <c r="W121" s="920"/>
      <c r="X121" s="920"/>
    </row>
    <row r="122" spans="1:24" s="388" customFormat="1" ht="15.95" hidden="1" customHeight="1">
      <c r="A122" s="912">
        <v>20</v>
      </c>
      <c r="B122" s="941" t="s">
        <v>581</v>
      </c>
      <c r="C122" s="914" t="s">
        <v>701</v>
      </c>
      <c r="D122" s="942" t="s">
        <v>702</v>
      </c>
      <c r="E122" s="932" t="s">
        <v>675</v>
      </c>
      <c r="F122" s="912" t="s">
        <v>703</v>
      </c>
      <c r="G122" s="912" t="s">
        <v>650</v>
      </c>
      <c r="H122" s="387">
        <f>H124+H123+H125+H126</f>
        <v>177344567</v>
      </c>
      <c r="I122" s="387">
        <f>I124+I123+I125+I126</f>
        <v>118292862</v>
      </c>
      <c r="J122" s="921" t="s">
        <v>0</v>
      </c>
      <c r="K122" s="917">
        <f t="shared" ref="K122" si="273">L122+O122</f>
        <v>59051705</v>
      </c>
      <c r="L122" s="917">
        <f t="shared" ref="L122" si="274">M122+N122</f>
        <v>42834593</v>
      </c>
      <c r="M122" s="919">
        <v>0</v>
      </c>
      <c r="N122" s="919">
        <v>42834593</v>
      </c>
      <c r="O122" s="917">
        <f t="shared" ref="O122" si="275">P122+S122+V122</f>
        <v>16217112</v>
      </c>
      <c r="P122" s="917">
        <f t="shared" ref="P122" si="276">Q122+R122</f>
        <v>0</v>
      </c>
      <c r="Q122" s="919">
        <v>0</v>
      </c>
      <c r="R122" s="919">
        <v>0</v>
      </c>
      <c r="S122" s="917">
        <f t="shared" ref="S122" si="277">T122+U122</f>
        <v>14533656</v>
      </c>
      <c r="T122" s="919">
        <v>0</v>
      </c>
      <c r="U122" s="919">
        <v>14533656</v>
      </c>
      <c r="V122" s="917">
        <f t="shared" ref="V122" si="278">W122+X122</f>
        <v>1683456</v>
      </c>
      <c r="W122" s="919">
        <v>0</v>
      </c>
      <c r="X122" s="919">
        <v>1683456</v>
      </c>
    </row>
    <row r="123" spans="1:24" s="388" customFormat="1" ht="15.95" hidden="1" customHeight="1">
      <c r="A123" s="912"/>
      <c r="B123" s="941"/>
      <c r="C123" s="914"/>
      <c r="D123" s="942"/>
      <c r="E123" s="933"/>
      <c r="F123" s="912"/>
      <c r="G123" s="912"/>
      <c r="H123" s="387">
        <v>139899604</v>
      </c>
      <c r="I123" s="387">
        <v>97065011</v>
      </c>
      <c r="J123" s="922"/>
      <c r="K123" s="918"/>
      <c r="L123" s="918"/>
      <c r="M123" s="920"/>
      <c r="N123" s="920"/>
      <c r="O123" s="918"/>
      <c r="P123" s="918"/>
      <c r="Q123" s="920"/>
      <c r="R123" s="920"/>
      <c r="S123" s="918"/>
      <c r="T123" s="920"/>
      <c r="U123" s="920"/>
      <c r="V123" s="918"/>
      <c r="W123" s="920"/>
      <c r="X123" s="920"/>
    </row>
    <row r="124" spans="1:24" s="388" customFormat="1" ht="15.95" hidden="1" customHeight="1">
      <c r="A124" s="912"/>
      <c r="B124" s="941"/>
      <c r="C124" s="914"/>
      <c r="D124" s="942"/>
      <c r="E124" s="933"/>
      <c r="F124" s="912"/>
      <c r="G124" s="912"/>
      <c r="H124" s="387">
        <v>0</v>
      </c>
      <c r="I124" s="387">
        <v>0</v>
      </c>
      <c r="J124" s="387" t="s">
        <v>1</v>
      </c>
      <c r="K124" s="389">
        <f t="shared" ref="K124" si="279">L124+O124</f>
        <v>0</v>
      </c>
      <c r="L124" s="389">
        <f t="shared" ref="L124" si="280">M124+N124</f>
        <v>0</v>
      </c>
      <c r="M124" s="390">
        <v>0</v>
      </c>
      <c r="N124" s="390">
        <v>0</v>
      </c>
      <c r="O124" s="389">
        <f t="shared" ref="O124" si="281">P124+S124+V124</f>
        <v>0</v>
      </c>
      <c r="P124" s="389">
        <f t="shared" ref="P124" si="282">Q124+R124</f>
        <v>0</v>
      </c>
      <c r="Q124" s="390">
        <v>0</v>
      </c>
      <c r="R124" s="390">
        <v>0</v>
      </c>
      <c r="S124" s="389">
        <f t="shared" ref="S124" si="283">T124+U124</f>
        <v>0</v>
      </c>
      <c r="T124" s="390">
        <v>0</v>
      </c>
      <c r="U124" s="390">
        <v>0</v>
      </c>
      <c r="V124" s="389">
        <f t="shared" ref="V124" si="284">W124+X124</f>
        <v>0</v>
      </c>
      <c r="W124" s="390">
        <v>0</v>
      </c>
      <c r="X124" s="390">
        <v>0</v>
      </c>
    </row>
    <row r="125" spans="1:24" s="388" customFormat="1" ht="15.95" hidden="1" customHeight="1">
      <c r="A125" s="912"/>
      <c r="B125" s="941"/>
      <c r="C125" s="914"/>
      <c r="D125" s="942"/>
      <c r="E125" s="933"/>
      <c r="F125" s="912"/>
      <c r="G125" s="912"/>
      <c r="H125" s="387">
        <v>33073507</v>
      </c>
      <c r="I125" s="387">
        <v>18539851</v>
      </c>
      <c r="J125" s="921" t="s">
        <v>2</v>
      </c>
      <c r="K125" s="917">
        <f t="shared" ref="K125:X125" si="285">K122+K124</f>
        <v>59051705</v>
      </c>
      <c r="L125" s="917">
        <f t="shared" si="285"/>
        <v>42834593</v>
      </c>
      <c r="M125" s="919">
        <f t="shared" si="285"/>
        <v>0</v>
      </c>
      <c r="N125" s="919">
        <f t="shared" si="285"/>
        <v>42834593</v>
      </c>
      <c r="O125" s="917">
        <f t="shared" si="285"/>
        <v>16217112</v>
      </c>
      <c r="P125" s="917">
        <f t="shared" si="285"/>
        <v>0</v>
      </c>
      <c r="Q125" s="919">
        <f t="shared" si="285"/>
        <v>0</v>
      </c>
      <c r="R125" s="919">
        <f t="shared" si="285"/>
        <v>0</v>
      </c>
      <c r="S125" s="917">
        <f t="shared" si="285"/>
        <v>14533656</v>
      </c>
      <c r="T125" s="919">
        <f t="shared" si="285"/>
        <v>0</v>
      </c>
      <c r="U125" s="919">
        <f t="shared" si="285"/>
        <v>14533656</v>
      </c>
      <c r="V125" s="917">
        <f t="shared" si="285"/>
        <v>1683456</v>
      </c>
      <c r="W125" s="919">
        <f t="shared" si="285"/>
        <v>0</v>
      </c>
      <c r="X125" s="919">
        <f t="shared" si="285"/>
        <v>1683456</v>
      </c>
    </row>
    <row r="126" spans="1:24" s="388" customFormat="1" ht="15.95" hidden="1" customHeight="1">
      <c r="A126" s="912"/>
      <c r="B126" s="941"/>
      <c r="C126" s="914"/>
      <c r="D126" s="942"/>
      <c r="E126" s="934"/>
      <c r="F126" s="912"/>
      <c r="G126" s="912"/>
      <c r="H126" s="387">
        <v>4371456</v>
      </c>
      <c r="I126" s="387">
        <v>2688000</v>
      </c>
      <c r="J126" s="922"/>
      <c r="K126" s="918"/>
      <c r="L126" s="918"/>
      <c r="M126" s="920"/>
      <c r="N126" s="920"/>
      <c r="O126" s="918"/>
      <c r="P126" s="918"/>
      <c r="Q126" s="920"/>
      <c r="R126" s="920"/>
      <c r="S126" s="918"/>
      <c r="T126" s="920"/>
      <c r="U126" s="920"/>
      <c r="V126" s="918"/>
      <c r="W126" s="920"/>
      <c r="X126" s="920"/>
    </row>
    <row r="127" spans="1:24" s="388" customFormat="1" ht="15.95" hidden="1" customHeight="1">
      <c r="A127" s="912">
        <v>21</v>
      </c>
      <c r="B127" s="913" t="s">
        <v>581</v>
      </c>
      <c r="C127" s="914" t="s">
        <v>701</v>
      </c>
      <c r="D127" s="915" t="s">
        <v>704</v>
      </c>
      <c r="E127" s="932" t="s">
        <v>675</v>
      </c>
      <c r="F127" s="912" t="s">
        <v>703</v>
      </c>
      <c r="G127" s="913" t="s">
        <v>681</v>
      </c>
      <c r="H127" s="387">
        <f>H128+H129+H130+H131</f>
        <v>52782231</v>
      </c>
      <c r="I127" s="387">
        <f>I128+I129+I130+I131</f>
        <v>1538359</v>
      </c>
      <c r="J127" s="921" t="s">
        <v>0</v>
      </c>
      <c r="K127" s="917">
        <f t="shared" ref="K127" si="286">L127+O127</f>
        <v>51243872</v>
      </c>
      <c r="L127" s="917">
        <f t="shared" ref="L127" si="287">M127+N127</f>
        <v>43557291</v>
      </c>
      <c r="M127" s="919">
        <v>231336</v>
      </c>
      <c r="N127" s="919">
        <v>43325955</v>
      </c>
      <c r="O127" s="917">
        <f t="shared" ref="O127" si="288">P127+S127+V127</f>
        <v>7686581</v>
      </c>
      <c r="P127" s="917">
        <f t="shared" ref="P127" si="289">Q127+R127</f>
        <v>5124387</v>
      </c>
      <c r="Q127" s="919">
        <v>27216</v>
      </c>
      <c r="R127" s="919">
        <v>5097171</v>
      </c>
      <c r="S127" s="917">
        <f t="shared" ref="S127" si="290">T127+U127</f>
        <v>115531</v>
      </c>
      <c r="T127" s="919">
        <v>13608</v>
      </c>
      <c r="U127" s="919">
        <v>101923</v>
      </c>
      <c r="V127" s="917">
        <f t="shared" ref="V127" si="291">W127+X127</f>
        <v>2446663</v>
      </c>
      <c r="W127" s="919">
        <v>0</v>
      </c>
      <c r="X127" s="919">
        <v>2446663</v>
      </c>
    </row>
    <row r="128" spans="1:24" s="388" customFormat="1" ht="15.95" hidden="1" customHeight="1">
      <c r="A128" s="912"/>
      <c r="B128" s="913"/>
      <c r="C128" s="914"/>
      <c r="D128" s="915"/>
      <c r="E128" s="933"/>
      <c r="F128" s="912"/>
      <c r="G128" s="913"/>
      <c r="H128" s="387">
        <v>44864896</v>
      </c>
      <c r="I128" s="387">
        <v>1307605</v>
      </c>
      <c r="J128" s="922"/>
      <c r="K128" s="918"/>
      <c r="L128" s="918"/>
      <c r="M128" s="920"/>
      <c r="N128" s="920"/>
      <c r="O128" s="918"/>
      <c r="P128" s="918"/>
      <c r="Q128" s="920"/>
      <c r="R128" s="920"/>
      <c r="S128" s="918"/>
      <c r="T128" s="920"/>
      <c r="U128" s="920"/>
      <c r="V128" s="918"/>
      <c r="W128" s="920"/>
      <c r="X128" s="920"/>
    </row>
    <row r="129" spans="1:24" s="388" customFormat="1" ht="15.95" hidden="1" customHeight="1">
      <c r="A129" s="912"/>
      <c r="B129" s="913"/>
      <c r="C129" s="914"/>
      <c r="D129" s="915"/>
      <c r="E129" s="933"/>
      <c r="F129" s="912"/>
      <c r="G129" s="913"/>
      <c r="H129" s="387">
        <v>5278223</v>
      </c>
      <c r="I129" s="387">
        <v>153836</v>
      </c>
      <c r="J129" s="387" t="s">
        <v>1</v>
      </c>
      <c r="K129" s="389">
        <f t="shared" ref="K129" si="292">L129+O129</f>
        <v>0</v>
      </c>
      <c r="L129" s="389">
        <f t="shared" ref="L129" si="293">M129+N129</f>
        <v>0</v>
      </c>
      <c r="M129" s="390">
        <v>0</v>
      </c>
      <c r="N129" s="390">
        <v>0</v>
      </c>
      <c r="O129" s="389">
        <f t="shared" ref="O129" si="294">P129+S129+V129</f>
        <v>0</v>
      </c>
      <c r="P129" s="389">
        <f t="shared" ref="P129" si="295">Q129+R129</f>
        <v>0</v>
      </c>
      <c r="Q129" s="390">
        <v>0</v>
      </c>
      <c r="R129" s="390">
        <v>0</v>
      </c>
      <c r="S129" s="389">
        <f t="shared" ref="S129" si="296">T129+U129</f>
        <v>0</v>
      </c>
      <c r="T129" s="390">
        <v>0</v>
      </c>
      <c r="U129" s="390">
        <v>0</v>
      </c>
      <c r="V129" s="389">
        <f t="shared" ref="V129" si="297">W129+X129</f>
        <v>0</v>
      </c>
      <c r="W129" s="390">
        <v>0</v>
      </c>
      <c r="X129" s="390">
        <v>0</v>
      </c>
    </row>
    <row r="130" spans="1:24" s="388" customFormat="1" ht="15.95" hidden="1" customHeight="1">
      <c r="A130" s="912"/>
      <c r="B130" s="913"/>
      <c r="C130" s="914"/>
      <c r="D130" s="915"/>
      <c r="E130" s="933"/>
      <c r="F130" s="912"/>
      <c r="G130" s="913"/>
      <c r="H130" s="387">
        <v>192449</v>
      </c>
      <c r="I130" s="387">
        <v>76918</v>
      </c>
      <c r="J130" s="921" t="s">
        <v>2</v>
      </c>
      <c r="K130" s="917">
        <f t="shared" ref="K130:X130" si="298">K127+K129</f>
        <v>51243872</v>
      </c>
      <c r="L130" s="917">
        <f t="shared" si="298"/>
        <v>43557291</v>
      </c>
      <c r="M130" s="919">
        <f t="shared" si="298"/>
        <v>231336</v>
      </c>
      <c r="N130" s="919">
        <f t="shared" si="298"/>
        <v>43325955</v>
      </c>
      <c r="O130" s="917">
        <f t="shared" si="298"/>
        <v>7686581</v>
      </c>
      <c r="P130" s="917">
        <f t="shared" si="298"/>
        <v>5124387</v>
      </c>
      <c r="Q130" s="919">
        <f t="shared" si="298"/>
        <v>27216</v>
      </c>
      <c r="R130" s="919">
        <f t="shared" si="298"/>
        <v>5097171</v>
      </c>
      <c r="S130" s="917">
        <f t="shared" si="298"/>
        <v>115531</v>
      </c>
      <c r="T130" s="919">
        <f t="shared" si="298"/>
        <v>13608</v>
      </c>
      <c r="U130" s="919">
        <f t="shared" si="298"/>
        <v>101923</v>
      </c>
      <c r="V130" s="917">
        <f t="shared" si="298"/>
        <v>2446663</v>
      </c>
      <c r="W130" s="919">
        <f t="shared" si="298"/>
        <v>0</v>
      </c>
      <c r="X130" s="919">
        <f t="shared" si="298"/>
        <v>2446663</v>
      </c>
    </row>
    <row r="131" spans="1:24" s="388" customFormat="1" ht="15.95" hidden="1" customHeight="1">
      <c r="A131" s="912"/>
      <c r="B131" s="913"/>
      <c r="C131" s="914"/>
      <c r="D131" s="915"/>
      <c r="E131" s="934"/>
      <c r="F131" s="912"/>
      <c r="G131" s="913"/>
      <c r="H131" s="387">
        <v>2446663</v>
      </c>
      <c r="I131" s="387">
        <v>0</v>
      </c>
      <c r="J131" s="922"/>
      <c r="K131" s="918"/>
      <c r="L131" s="918"/>
      <c r="M131" s="920"/>
      <c r="N131" s="920"/>
      <c r="O131" s="918"/>
      <c r="P131" s="918"/>
      <c r="Q131" s="920"/>
      <c r="R131" s="920"/>
      <c r="S131" s="918"/>
      <c r="T131" s="920"/>
      <c r="U131" s="920"/>
      <c r="V131" s="918"/>
      <c r="W131" s="920"/>
      <c r="X131" s="920"/>
    </row>
    <row r="132" spans="1:24" s="388" customFormat="1" ht="15.95" hidden="1" customHeight="1">
      <c r="A132" s="912">
        <v>22</v>
      </c>
      <c r="B132" s="913" t="s">
        <v>581</v>
      </c>
      <c r="C132" s="914" t="s">
        <v>701</v>
      </c>
      <c r="D132" s="915" t="s">
        <v>705</v>
      </c>
      <c r="E132" s="932" t="s">
        <v>675</v>
      </c>
      <c r="F132" s="912" t="s">
        <v>703</v>
      </c>
      <c r="G132" s="913" t="s">
        <v>681</v>
      </c>
      <c r="H132" s="387">
        <f>H133+H134+H135+H136</f>
        <v>37518743</v>
      </c>
      <c r="I132" s="387">
        <f>I133+I134+I135+I136</f>
        <v>1248680</v>
      </c>
      <c r="J132" s="921" t="s">
        <v>0</v>
      </c>
      <c r="K132" s="917">
        <f t="shared" ref="K132" si="299">L132+O132</f>
        <v>36270063</v>
      </c>
      <c r="L132" s="917">
        <f t="shared" ref="L132" si="300">M132+N132</f>
        <v>30913432</v>
      </c>
      <c r="M132" s="919">
        <v>225153</v>
      </c>
      <c r="N132" s="919">
        <v>30688279</v>
      </c>
      <c r="O132" s="917">
        <f t="shared" ref="O132" si="301">P132+S132+V132</f>
        <v>5356631</v>
      </c>
      <c r="P132" s="917">
        <f t="shared" ref="P132" si="302">Q132+R132</f>
        <v>3636874</v>
      </c>
      <c r="Q132" s="919">
        <v>26489</v>
      </c>
      <c r="R132" s="919">
        <v>3610385</v>
      </c>
      <c r="S132" s="917">
        <f t="shared" ref="S132" si="303">T132+U132</f>
        <v>237057</v>
      </c>
      <c r="T132" s="919">
        <v>13244</v>
      </c>
      <c r="U132" s="919">
        <v>223813</v>
      </c>
      <c r="V132" s="917">
        <f t="shared" ref="V132" si="304">W132+X132</f>
        <v>1482700</v>
      </c>
      <c r="W132" s="919">
        <v>0</v>
      </c>
      <c r="X132" s="919">
        <v>1482700</v>
      </c>
    </row>
    <row r="133" spans="1:24" s="388" customFormat="1" ht="15.95" hidden="1" customHeight="1">
      <c r="A133" s="912"/>
      <c r="B133" s="913"/>
      <c r="C133" s="914"/>
      <c r="D133" s="915"/>
      <c r="E133" s="933"/>
      <c r="F133" s="912"/>
      <c r="G133" s="913"/>
      <c r="H133" s="387">
        <v>31890932</v>
      </c>
      <c r="I133" s="387">
        <v>977500</v>
      </c>
      <c r="J133" s="922"/>
      <c r="K133" s="918"/>
      <c r="L133" s="918"/>
      <c r="M133" s="920"/>
      <c r="N133" s="920"/>
      <c r="O133" s="918"/>
      <c r="P133" s="918"/>
      <c r="Q133" s="920"/>
      <c r="R133" s="920"/>
      <c r="S133" s="918"/>
      <c r="T133" s="920"/>
      <c r="U133" s="920"/>
      <c r="V133" s="918"/>
      <c r="W133" s="920"/>
      <c r="X133" s="920"/>
    </row>
    <row r="134" spans="1:24" s="388" customFormat="1" ht="15.95" hidden="1" customHeight="1">
      <c r="A134" s="912"/>
      <c r="B134" s="913"/>
      <c r="C134" s="914"/>
      <c r="D134" s="915"/>
      <c r="E134" s="933"/>
      <c r="F134" s="912"/>
      <c r="G134" s="913"/>
      <c r="H134" s="387">
        <v>3751874</v>
      </c>
      <c r="I134" s="387">
        <v>115000</v>
      </c>
      <c r="J134" s="387" t="s">
        <v>1</v>
      </c>
      <c r="K134" s="389">
        <f t="shared" ref="K134" si="305">L134+O134</f>
        <v>0</v>
      </c>
      <c r="L134" s="389">
        <f t="shared" ref="L134" si="306">M134+N134</f>
        <v>0</v>
      </c>
      <c r="M134" s="390">
        <v>0</v>
      </c>
      <c r="N134" s="390">
        <v>0</v>
      </c>
      <c r="O134" s="389">
        <f t="shared" ref="O134" si="307">P134+S134+V134</f>
        <v>0</v>
      </c>
      <c r="P134" s="389">
        <f t="shared" ref="P134" si="308">Q134+R134</f>
        <v>0</v>
      </c>
      <c r="Q134" s="390">
        <v>0</v>
      </c>
      <c r="R134" s="390">
        <v>0</v>
      </c>
      <c r="S134" s="389">
        <f t="shared" ref="S134" si="309">T134+U134</f>
        <v>0</v>
      </c>
      <c r="T134" s="390">
        <v>0</v>
      </c>
      <c r="U134" s="390">
        <v>0</v>
      </c>
      <c r="V134" s="389">
        <f t="shared" ref="V134" si="310">W134+X134</f>
        <v>0</v>
      </c>
      <c r="W134" s="390">
        <v>0</v>
      </c>
      <c r="X134" s="390">
        <v>0</v>
      </c>
    </row>
    <row r="135" spans="1:24" s="388" customFormat="1" ht="15.95" hidden="1" customHeight="1">
      <c r="A135" s="912"/>
      <c r="B135" s="913"/>
      <c r="C135" s="914"/>
      <c r="D135" s="915"/>
      <c r="E135" s="933"/>
      <c r="F135" s="912"/>
      <c r="G135" s="913"/>
      <c r="H135" s="387">
        <v>393237</v>
      </c>
      <c r="I135" s="387">
        <v>156180</v>
      </c>
      <c r="J135" s="921" t="s">
        <v>2</v>
      </c>
      <c r="K135" s="917">
        <f t="shared" ref="K135:X135" si="311">K132+K134</f>
        <v>36270063</v>
      </c>
      <c r="L135" s="917">
        <f t="shared" si="311"/>
        <v>30913432</v>
      </c>
      <c r="M135" s="919">
        <f t="shared" si="311"/>
        <v>225153</v>
      </c>
      <c r="N135" s="919">
        <f t="shared" si="311"/>
        <v>30688279</v>
      </c>
      <c r="O135" s="917">
        <f t="shared" si="311"/>
        <v>5356631</v>
      </c>
      <c r="P135" s="917">
        <f t="shared" si="311"/>
        <v>3636874</v>
      </c>
      <c r="Q135" s="919">
        <f t="shared" si="311"/>
        <v>26489</v>
      </c>
      <c r="R135" s="919">
        <f t="shared" si="311"/>
        <v>3610385</v>
      </c>
      <c r="S135" s="917">
        <f t="shared" si="311"/>
        <v>237057</v>
      </c>
      <c r="T135" s="919">
        <f t="shared" si="311"/>
        <v>13244</v>
      </c>
      <c r="U135" s="919">
        <f t="shared" si="311"/>
        <v>223813</v>
      </c>
      <c r="V135" s="917">
        <f t="shared" si="311"/>
        <v>1482700</v>
      </c>
      <c r="W135" s="919">
        <f t="shared" si="311"/>
        <v>0</v>
      </c>
      <c r="X135" s="919">
        <f t="shared" si="311"/>
        <v>1482700</v>
      </c>
    </row>
    <row r="136" spans="1:24" s="388" customFormat="1" ht="15.95" hidden="1" customHeight="1">
      <c r="A136" s="912"/>
      <c r="B136" s="913"/>
      <c r="C136" s="914"/>
      <c r="D136" s="915"/>
      <c r="E136" s="934"/>
      <c r="F136" s="912"/>
      <c r="G136" s="913"/>
      <c r="H136" s="387">
        <v>1482700</v>
      </c>
      <c r="I136" s="387">
        <v>0</v>
      </c>
      <c r="J136" s="922"/>
      <c r="K136" s="918"/>
      <c r="L136" s="918"/>
      <c r="M136" s="920"/>
      <c r="N136" s="920"/>
      <c r="O136" s="918"/>
      <c r="P136" s="918"/>
      <c r="Q136" s="920"/>
      <c r="R136" s="920"/>
      <c r="S136" s="918"/>
      <c r="T136" s="920"/>
      <c r="U136" s="920"/>
      <c r="V136" s="918"/>
      <c r="W136" s="920"/>
      <c r="X136" s="920"/>
    </row>
    <row r="137" spans="1:24" s="388" customFormat="1" ht="15" hidden="1" customHeight="1">
      <c r="A137" s="912">
        <v>23</v>
      </c>
      <c r="B137" s="913" t="s">
        <v>581</v>
      </c>
      <c r="C137" s="914" t="s">
        <v>701</v>
      </c>
      <c r="D137" s="915" t="s">
        <v>706</v>
      </c>
      <c r="E137" s="932" t="s">
        <v>675</v>
      </c>
      <c r="F137" s="912" t="s">
        <v>703</v>
      </c>
      <c r="G137" s="913" t="s">
        <v>681</v>
      </c>
      <c r="H137" s="387">
        <f>H138+H139+H140+H141</f>
        <v>64438456</v>
      </c>
      <c r="I137" s="387">
        <f>I138+I139+I140+I141</f>
        <v>4860948</v>
      </c>
      <c r="J137" s="921" t="s">
        <v>0</v>
      </c>
      <c r="K137" s="917">
        <f t="shared" ref="K137" si="312">L137+O137</f>
        <v>59577508</v>
      </c>
      <c r="L137" s="917">
        <f t="shared" ref="L137" si="313">M137+N137</f>
        <v>35093151</v>
      </c>
      <c r="M137" s="919">
        <v>145579</v>
      </c>
      <c r="N137" s="919">
        <v>34947572</v>
      </c>
      <c r="O137" s="917">
        <f t="shared" ref="O137" si="314">P137+S137+V137</f>
        <v>24484357</v>
      </c>
      <c r="P137" s="917">
        <f t="shared" ref="P137" si="315">Q137+R137</f>
        <v>4128605</v>
      </c>
      <c r="Q137" s="919">
        <v>17127</v>
      </c>
      <c r="R137" s="919">
        <v>4111478</v>
      </c>
      <c r="S137" s="917">
        <f t="shared" ref="S137" si="316">T137+U137</f>
        <v>20355752</v>
      </c>
      <c r="T137" s="919">
        <v>8564</v>
      </c>
      <c r="U137" s="919">
        <v>20347188</v>
      </c>
      <c r="V137" s="917">
        <f t="shared" ref="V137" si="317">W137+X137</f>
        <v>0</v>
      </c>
      <c r="W137" s="919">
        <v>0</v>
      </c>
      <c r="X137" s="919">
        <v>0</v>
      </c>
    </row>
    <row r="138" spans="1:24" s="388" customFormat="1" ht="15" hidden="1" customHeight="1">
      <c r="A138" s="912"/>
      <c r="B138" s="913"/>
      <c r="C138" s="914"/>
      <c r="D138" s="915"/>
      <c r="E138" s="933"/>
      <c r="F138" s="912"/>
      <c r="G138" s="913"/>
      <c r="H138" s="387">
        <v>39070296</v>
      </c>
      <c r="I138" s="387">
        <v>3977145</v>
      </c>
      <c r="J138" s="922"/>
      <c r="K138" s="918"/>
      <c r="L138" s="918"/>
      <c r="M138" s="920"/>
      <c r="N138" s="920"/>
      <c r="O138" s="918"/>
      <c r="P138" s="918"/>
      <c r="Q138" s="920"/>
      <c r="R138" s="920"/>
      <c r="S138" s="918"/>
      <c r="T138" s="920"/>
      <c r="U138" s="920"/>
      <c r="V138" s="918"/>
      <c r="W138" s="920"/>
      <c r="X138" s="920"/>
    </row>
    <row r="139" spans="1:24" s="388" customFormat="1" ht="15" hidden="1" customHeight="1">
      <c r="A139" s="912"/>
      <c r="B139" s="913"/>
      <c r="C139" s="914"/>
      <c r="D139" s="915"/>
      <c r="E139" s="933"/>
      <c r="F139" s="912"/>
      <c r="G139" s="913"/>
      <c r="H139" s="387">
        <v>4596505</v>
      </c>
      <c r="I139" s="387">
        <v>467900</v>
      </c>
      <c r="J139" s="387" t="s">
        <v>1</v>
      </c>
      <c r="K139" s="389">
        <f t="shared" ref="K139" si="318">L139+O139</f>
        <v>0</v>
      </c>
      <c r="L139" s="389">
        <f t="shared" ref="L139" si="319">M139+N139</f>
        <v>0</v>
      </c>
      <c r="M139" s="390">
        <v>0</v>
      </c>
      <c r="N139" s="390">
        <v>0</v>
      </c>
      <c r="O139" s="389">
        <f t="shared" ref="O139" si="320">P139+S139+V139</f>
        <v>0</v>
      </c>
      <c r="P139" s="389">
        <f t="shared" ref="P139" si="321">Q139+R139</f>
        <v>0</v>
      </c>
      <c r="Q139" s="390">
        <v>0</v>
      </c>
      <c r="R139" s="390">
        <v>0</v>
      </c>
      <c r="S139" s="389">
        <f t="shared" ref="S139" si="322">T139+U139</f>
        <v>0</v>
      </c>
      <c r="T139" s="390">
        <v>0</v>
      </c>
      <c r="U139" s="390">
        <v>0</v>
      </c>
      <c r="V139" s="389">
        <f t="shared" ref="V139" si="323">W139+X139</f>
        <v>0</v>
      </c>
      <c r="W139" s="390">
        <v>0</v>
      </c>
      <c r="X139" s="390">
        <v>0</v>
      </c>
    </row>
    <row r="140" spans="1:24" s="388" customFormat="1" ht="15" hidden="1" customHeight="1">
      <c r="A140" s="912"/>
      <c r="B140" s="913"/>
      <c r="C140" s="914"/>
      <c r="D140" s="915"/>
      <c r="E140" s="933"/>
      <c r="F140" s="912"/>
      <c r="G140" s="913"/>
      <c r="H140" s="387">
        <v>20771655</v>
      </c>
      <c r="I140" s="387">
        <v>415903</v>
      </c>
      <c r="J140" s="921" t="s">
        <v>2</v>
      </c>
      <c r="K140" s="917">
        <f t="shared" ref="K140:X140" si="324">K137+K139</f>
        <v>59577508</v>
      </c>
      <c r="L140" s="917">
        <f t="shared" si="324"/>
        <v>35093151</v>
      </c>
      <c r="M140" s="919">
        <f t="shared" si="324"/>
        <v>145579</v>
      </c>
      <c r="N140" s="919">
        <f t="shared" si="324"/>
        <v>34947572</v>
      </c>
      <c r="O140" s="917">
        <f t="shared" si="324"/>
        <v>24484357</v>
      </c>
      <c r="P140" s="917">
        <f t="shared" si="324"/>
        <v>4128605</v>
      </c>
      <c r="Q140" s="919">
        <f t="shared" si="324"/>
        <v>17127</v>
      </c>
      <c r="R140" s="919">
        <f t="shared" si="324"/>
        <v>4111478</v>
      </c>
      <c r="S140" s="917">
        <f t="shared" si="324"/>
        <v>20355752</v>
      </c>
      <c r="T140" s="919">
        <f t="shared" si="324"/>
        <v>8564</v>
      </c>
      <c r="U140" s="919">
        <f t="shared" si="324"/>
        <v>20347188</v>
      </c>
      <c r="V140" s="917">
        <f t="shared" si="324"/>
        <v>0</v>
      </c>
      <c r="W140" s="919">
        <f t="shared" si="324"/>
        <v>0</v>
      </c>
      <c r="X140" s="919">
        <f t="shared" si="324"/>
        <v>0</v>
      </c>
    </row>
    <row r="141" spans="1:24" s="388" customFormat="1" ht="15" hidden="1" customHeight="1">
      <c r="A141" s="912"/>
      <c r="B141" s="913"/>
      <c r="C141" s="914"/>
      <c r="D141" s="915"/>
      <c r="E141" s="934"/>
      <c r="F141" s="912"/>
      <c r="G141" s="913"/>
      <c r="H141" s="387">
        <v>0</v>
      </c>
      <c r="I141" s="387">
        <v>0</v>
      </c>
      <c r="J141" s="922"/>
      <c r="K141" s="918"/>
      <c r="L141" s="918"/>
      <c r="M141" s="920"/>
      <c r="N141" s="920"/>
      <c r="O141" s="918"/>
      <c r="P141" s="918"/>
      <c r="Q141" s="920"/>
      <c r="R141" s="920"/>
      <c r="S141" s="918"/>
      <c r="T141" s="920"/>
      <c r="U141" s="920"/>
      <c r="V141" s="918"/>
      <c r="W141" s="920"/>
      <c r="X141" s="920"/>
    </row>
    <row r="142" spans="1:24" s="388" customFormat="1" ht="16.5" hidden="1" customHeight="1">
      <c r="A142" s="912">
        <v>24</v>
      </c>
      <c r="B142" s="913" t="s">
        <v>581</v>
      </c>
      <c r="C142" s="914" t="s">
        <v>701</v>
      </c>
      <c r="D142" s="915" t="s">
        <v>707</v>
      </c>
      <c r="E142" s="932" t="s">
        <v>675</v>
      </c>
      <c r="F142" s="912" t="s">
        <v>703</v>
      </c>
      <c r="G142" s="913" t="s">
        <v>690</v>
      </c>
      <c r="H142" s="387">
        <f>H143+H144+H145+H146</f>
        <v>29348000</v>
      </c>
      <c r="I142" s="387">
        <f>I143+I144+I145+I146</f>
        <v>0</v>
      </c>
      <c r="J142" s="921" t="s">
        <v>0</v>
      </c>
      <c r="K142" s="917">
        <f t="shared" ref="K142" si="325">L142+O142</f>
        <v>29348000</v>
      </c>
      <c r="L142" s="917">
        <f t="shared" ref="L142" si="326">M142+N142</f>
        <v>22678000</v>
      </c>
      <c r="M142" s="919">
        <v>243410</v>
      </c>
      <c r="N142" s="919">
        <v>22434590</v>
      </c>
      <c r="O142" s="917">
        <f t="shared" ref="O142" si="327">P142+S142+V142</f>
        <v>6670000</v>
      </c>
      <c r="P142" s="917">
        <f t="shared" ref="P142" si="328">Q142+R142</f>
        <v>2668000</v>
      </c>
      <c r="Q142" s="919">
        <v>28636</v>
      </c>
      <c r="R142" s="919">
        <v>2639364</v>
      </c>
      <c r="S142" s="917">
        <f t="shared" ref="S142" si="329">T142+U142</f>
        <v>4002000</v>
      </c>
      <c r="T142" s="919">
        <v>14318</v>
      </c>
      <c r="U142" s="919">
        <v>3987682</v>
      </c>
      <c r="V142" s="917">
        <f t="shared" ref="V142" si="330">W142+X142</f>
        <v>0</v>
      </c>
      <c r="W142" s="919">
        <v>0</v>
      </c>
      <c r="X142" s="919">
        <v>0</v>
      </c>
    </row>
    <row r="143" spans="1:24" s="388" customFormat="1" ht="16.5" hidden="1" customHeight="1">
      <c r="A143" s="912"/>
      <c r="B143" s="913"/>
      <c r="C143" s="914"/>
      <c r="D143" s="915"/>
      <c r="E143" s="933"/>
      <c r="F143" s="912"/>
      <c r="G143" s="913"/>
      <c r="H143" s="387">
        <v>22678000</v>
      </c>
      <c r="I143" s="387">
        <v>0</v>
      </c>
      <c r="J143" s="922"/>
      <c r="K143" s="918"/>
      <c r="L143" s="918"/>
      <c r="M143" s="920"/>
      <c r="N143" s="920"/>
      <c r="O143" s="918"/>
      <c r="P143" s="918"/>
      <c r="Q143" s="920"/>
      <c r="R143" s="920"/>
      <c r="S143" s="918"/>
      <c r="T143" s="920"/>
      <c r="U143" s="920"/>
      <c r="V143" s="918"/>
      <c r="W143" s="920"/>
      <c r="X143" s="920"/>
    </row>
    <row r="144" spans="1:24" s="388" customFormat="1" ht="16.5" hidden="1" customHeight="1">
      <c r="A144" s="912"/>
      <c r="B144" s="913"/>
      <c r="C144" s="914"/>
      <c r="D144" s="915"/>
      <c r="E144" s="933"/>
      <c r="F144" s="912"/>
      <c r="G144" s="913"/>
      <c r="H144" s="387">
        <v>2668000</v>
      </c>
      <c r="I144" s="387">
        <v>0</v>
      </c>
      <c r="J144" s="387" t="s">
        <v>1</v>
      </c>
      <c r="K144" s="389">
        <f t="shared" ref="K144" si="331">L144+O144</f>
        <v>0</v>
      </c>
      <c r="L144" s="389">
        <f t="shared" ref="L144" si="332">M144+N144</f>
        <v>0</v>
      </c>
      <c r="M144" s="390">
        <v>0</v>
      </c>
      <c r="N144" s="390">
        <v>0</v>
      </c>
      <c r="O144" s="389">
        <f t="shared" ref="O144" si="333">P144+S144+V144</f>
        <v>0</v>
      </c>
      <c r="P144" s="389">
        <f t="shared" ref="P144" si="334">Q144+R144</f>
        <v>0</v>
      </c>
      <c r="Q144" s="390">
        <v>0</v>
      </c>
      <c r="R144" s="390">
        <v>0</v>
      </c>
      <c r="S144" s="389">
        <f t="shared" ref="S144" si="335">T144+U144</f>
        <v>0</v>
      </c>
      <c r="T144" s="390">
        <v>0</v>
      </c>
      <c r="U144" s="390">
        <v>0</v>
      </c>
      <c r="V144" s="389">
        <f t="shared" ref="V144" si="336">W144+X144</f>
        <v>0</v>
      </c>
      <c r="W144" s="390">
        <v>0</v>
      </c>
      <c r="X144" s="390">
        <v>0</v>
      </c>
    </row>
    <row r="145" spans="1:24" s="388" customFormat="1" ht="16.5" hidden="1" customHeight="1">
      <c r="A145" s="912"/>
      <c r="B145" s="913"/>
      <c r="C145" s="914"/>
      <c r="D145" s="915"/>
      <c r="E145" s="933"/>
      <c r="F145" s="912"/>
      <c r="G145" s="913"/>
      <c r="H145" s="387">
        <v>4002000</v>
      </c>
      <c r="I145" s="387">
        <v>0</v>
      </c>
      <c r="J145" s="921" t="s">
        <v>2</v>
      </c>
      <c r="K145" s="917">
        <f t="shared" ref="K145:X145" si="337">K142+K144</f>
        <v>29348000</v>
      </c>
      <c r="L145" s="917">
        <f t="shared" si="337"/>
        <v>22678000</v>
      </c>
      <c r="M145" s="919">
        <f t="shared" si="337"/>
        <v>243410</v>
      </c>
      <c r="N145" s="919">
        <f t="shared" si="337"/>
        <v>22434590</v>
      </c>
      <c r="O145" s="917">
        <f t="shared" si="337"/>
        <v>6670000</v>
      </c>
      <c r="P145" s="917">
        <f t="shared" si="337"/>
        <v>2668000</v>
      </c>
      <c r="Q145" s="919">
        <f t="shared" si="337"/>
        <v>28636</v>
      </c>
      <c r="R145" s="919">
        <f t="shared" si="337"/>
        <v>2639364</v>
      </c>
      <c r="S145" s="917">
        <f t="shared" si="337"/>
        <v>4002000</v>
      </c>
      <c r="T145" s="919">
        <f t="shared" si="337"/>
        <v>14318</v>
      </c>
      <c r="U145" s="919">
        <f t="shared" si="337"/>
        <v>3987682</v>
      </c>
      <c r="V145" s="917">
        <f t="shared" si="337"/>
        <v>0</v>
      </c>
      <c r="W145" s="919">
        <f t="shared" si="337"/>
        <v>0</v>
      </c>
      <c r="X145" s="919">
        <f t="shared" si="337"/>
        <v>0</v>
      </c>
    </row>
    <row r="146" spans="1:24" s="388" customFormat="1" ht="16.5" hidden="1" customHeight="1">
      <c r="A146" s="912"/>
      <c r="B146" s="913"/>
      <c r="C146" s="914"/>
      <c r="D146" s="915"/>
      <c r="E146" s="934"/>
      <c r="F146" s="912"/>
      <c r="G146" s="913"/>
      <c r="H146" s="387">
        <v>0</v>
      </c>
      <c r="I146" s="387">
        <v>0</v>
      </c>
      <c r="J146" s="922"/>
      <c r="K146" s="918"/>
      <c r="L146" s="918"/>
      <c r="M146" s="920"/>
      <c r="N146" s="920"/>
      <c r="O146" s="918"/>
      <c r="P146" s="918"/>
      <c r="Q146" s="920"/>
      <c r="R146" s="920"/>
      <c r="S146" s="918"/>
      <c r="T146" s="920"/>
      <c r="U146" s="920"/>
      <c r="V146" s="918"/>
      <c r="W146" s="920"/>
      <c r="X146" s="920"/>
    </row>
    <row r="147" spans="1:24" s="388" customFormat="1" ht="16.5" hidden="1" customHeight="1">
      <c r="A147" s="912">
        <v>25</v>
      </c>
      <c r="B147" s="913" t="s">
        <v>581</v>
      </c>
      <c r="C147" s="914" t="s">
        <v>701</v>
      </c>
      <c r="D147" s="915" t="s">
        <v>708</v>
      </c>
      <c r="E147" s="932" t="s">
        <v>675</v>
      </c>
      <c r="F147" s="912" t="s">
        <v>703</v>
      </c>
      <c r="G147" s="913" t="s">
        <v>650</v>
      </c>
      <c r="H147" s="387">
        <f>H148+H149+H150+H151</f>
        <v>20905199</v>
      </c>
      <c r="I147" s="387">
        <f>I148+I149+I150+I151</f>
        <v>20314799</v>
      </c>
      <c r="J147" s="921" t="s">
        <v>0</v>
      </c>
      <c r="K147" s="917">
        <f t="shared" ref="K147" si="338">L147+O147</f>
        <v>590400</v>
      </c>
      <c r="L147" s="917">
        <f t="shared" ref="L147" si="339">M147+N147</f>
        <v>408000</v>
      </c>
      <c r="M147" s="919">
        <v>0</v>
      </c>
      <c r="N147" s="919">
        <v>408000</v>
      </c>
      <c r="O147" s="917">
        <f t="shared" ref="O147" si="340">P147+S147+V147</f>
        <v>182400</v>
      </c>
      <c r="P147" s="917">
        <f t="shared" ref="P147" si="341">Q147+R147</f>
        <v>0</v>
      </c>
      <c r="Q147" s="919">
        <v>0</v>
      </c>
      <c r="R147" s="919">
        <v>0</v>
      </c>
      <c r="S147" s="917">
        <f t="shared" ref="S147" si="342">T147+U147</f>
        <v>146400</v>
      </c>
      <c r="T147" s="919">
        <v>0</v>
      </c>
      <c r="U147" s="919">
        <v>146400</v>
      </c>
      <c r="V147" s="917">
        <f t="shared" ref="V147" si="343">W147+X147</f>
        <v>36000</v>
      </c>
      <c r="W147" s="919">
        <v>0</v>
      </c>
      <c r="X147" s="919">
        <v>36000</v>
      </c>
    </row>
    <row r="148" spans="1:24" s="388" customFormat="1" ht="16.5" hidden="1" customHeight="1">
      <c r="A148" s="912"/>
      <c r="B148" s="913"/>
      <c r="C148" s="914"/>
      <c r="D148" s="915"/>
      <c r="E148" s="933"/>
      <c r="F148" s="912"/>
      <c r="G148" s="913"/>
      <c r="H148" s="387">
        <v>15751933</v>
      </c>
      <c r="I148" s="387">
        <v>15343933</v>
      </c>
      <c r="J148" s="922"/>
      <c r="K148" s="918"/>
      <c r="L148" s="918"/>
      <c r="M148" s="920"/>
      <c r="N148" s="920"/>
      <c r="O148" s="918"/>
      <c r="P148" s="918"/>
      <c r="Q148" s="920"/>
      <c r="R148" s="920"/>
      <c r="S148" s="918"/>
      <c r="T148" s="920"/>
      <c r="U148" s="920"/>
      <c r="V148" s="918"/>
      <c r="W148" s="920"/>
      <c r="X148" s="920"/>
    </row>
    <row r="149" spans="1:24" s="388" customFormat="1" ht="16.5" hidden="1" customHeight="1">
      <c r="A149" s="912"/>
      <c r="B149" s="913"/>
      <c r="C149" s="914"/>
      <c r="D149" s="915"/>
      <c r="E149" s="933"/>
      <c r="F149" s="912"/>
      <c r="G149" s="913"/>
      <c r="H149" s="387">
        <v>0</v>
      </c>
      <c r="I149" s="387">
        <v>0</v>
      </c>
      <c r="J149" s="387" t="s">
        <v>1</v>
      </c>
      <c r="K149" s="389">
        <f t="shared" ref="K149" si="344">L149+O149</f>
        <v>0</v>
      </c>
      <c r="L149" s="389">
        <f t="shared" ref="L149" si="345">M149+N149</f>
        <v>0</v>
      </c>
      <c r="M149" s="390">
        <v>0</v>
      </c>
      <c r="N149" s="390">
        <v>0</v>
      </c>
      <c r="O149" s="389">
        <f t="shared" ref="O149" si="346">P149+S149+V149</f>
        <v>0</v>
      </c>
      <c r="P149" s="389">
        <f t="shared" ref="P149" si="347">Q149+R149</f>
        <v>0</v>
      </c>
      <c r="Q149" s="390">
        <v>0</v>
      </c>
      <c r="R149" s="390">
        <v>0</v>
      </c>
      <c r="S149" s="389">
        <f t="shared" ref="S149" si="348">T149+U149</f>
        <v>0</v>
      </c>
      <c r="T149" s="390">
        <v>0</v>
      </c>
      <c r="U149" s="390">
        <v>0</v>
      </c>
      <c r="V149" s="389">
        <f t="shared" ref="V149" si="349">W149+X149</f>
        <v>0</v>
      </c>
      <c r="W149" s="390">
        <v>0</v>
      </c>
      <c r="X149" s="390">
        <v>0</v>
      </c>
    </row>
    <row r="150" spans="1:24" s="388" customFormat="1" ht="16.5" hidden="1" customHeight="1">
      <c r="A150" s="912"/>
      <c r="B150" s="913"/>
      <c r="C150" s="914"/>
      <c r="D150" s="915"/>
      <c r="E150" s="933"/>
      <c r="F150" s="912"/>
      <c r="G150" s="913"/>
      <c r="H150" s="387">
        <v>3685841</v>
      </c>
      <c r="I150" s="387">
        <v>3539441</v>
      </c>
      <c r="J150" s="921" t="s">
        <v>2</v>
      </c>
      <c r="K150" s="917">
        <f t="shared" ref="K150:X150" si="350">K147+K149</f>
        <v>590400</v>
      </c>
      <c r="L150" s="917">
        <f t="shared" si="350"/>
        <v>408000</v>
      </c>
      <c r="M150" s="919">
        <f t="shared" si="350"/>
        <v>0</v>
      </c>
      <c r="N150" s="919">
        <f t="shared" si="350"/>
        <v>408000</v>
      </c>
      <c r="O150" s="917">
        <f t="shared" si="350"/>
        <v>182400</v>
      </c>
      <c r="P150" s="917">
        <f t="shared" si="350"/>
        <v>0</v>
      </c>
      <c r="Q150" s="919">
        <f t="shared" si="350"/>
        <v>0</v>
      </c>
      <c r="R150" s="919">
        <f t="shared" si="350"/>
        <v>0</v>
      </c>
      <c r="S150" s="917">
        <f t="shared" si="350"/>
        <v>146400</v>
      </c>
      <c r="T150" s="919">
        <f t="shared" si="350"/>
        <v>0</v>
      </c>
      <c r="U150" s="919">
        <f t="shared" si="350"/>
        <v>146400</v>
      </c>
      <c r="V150" s="917">
        <f t="shared" si="350"/>
        <v>36000</v>
      </c>
      <c r="W150" s="919">
        <f t="shared" si="350"/>
        <v>0</v>
      </c>
      <c r="X150" s="919">
        <f t="shared" si="350"/>
        <v>36000</v>
      </c>
    </row>
    <row r="151" spans="1:24" s="388" customFormat="1" ht="16.5" hidden="1" customHeight="1">
      <c r="A151" s="912"/>
      <c r="B151" s="913"/>
      <c r="C151" s="914"/>
      <c r="D151" s="915"/>
      <c r="E151" s="934"/>
      <c r="F151" s="912"/>
      <c r="G151" s="913"/>
      <c r="H151" s="387">
        <v>1467425</v>
      </c>
      <c r="I151" s="387">
        <v>1431425</v>
      </c>
      <c r="J151" s="922"/>
      <c r="K151" s="918"/>
      <c r="L151" s="918"/>
      <c r="M151" s="920"/>
      <c r="N151" s="920"/>
      <c r="O151" s="918"/>
      <c r="P151" s="918"/>
      <c r="Q151" s="920"/>
      <c r="R151" s="920"/>
      <c r="S151" s="918"/>
      <c r="T151" s="920"/>
      <c r="U151" s="920"/>
      <c r="V151" s="918"/>
      <c r="W151" s="920"/>
      <c r="X151" s="920"/>
    </row>
    <row r="152" spans="1:24" s="388" customFormat="1" ht="16.5" hidden="1" customHeight="1">
      <c r="A152" s="912">
        <v>26</v>
      </c>
      <c r="B152" s="913" t="s">
        <v>581</v>
      </c>
      <c r="C152" s="914" t="s">
        <v>701</v>
      </c>
      <c r="D152" s="915" t="s">
        <v>709</v>
      </c>
      <c r="E152" s="932" t="s">
        <v>675</v>
      </c>
      <c r="F152" s="912" t="s">
        <v>703</v>
      </c>
      <c r="G152" s="913" t="s">
        <v>690</v>
      </c>
      <c r="H152" s="387">
        <f>H153+H154+H155+H156</f>
        <v>37537598</v>
      </c>
      <c r="I152" s="387">
        <f>I153+I154+I155+I156</f>
        <v>1100000</v>
      </c>
      <c r="J152" s="921" t="s">
        <v>0</v>
      </c>
      <c r="K152" s="917">
        <f t="shared" ref="K152" si="351">L152+O152</f>
        <v>36437598</v>
      </c>
      <c r="L152" s="917">
        <f t="shared" ref="L152" si="352">M152+N152</f>
        <v>30465504</v>
      </c>
      <c r="M152" s="919">
        <v>261838</v>
      </c>
      <c r="N152" s="919">
        <v>30203666</v>
      </c>
      <c r="O152" s="917">
        <f t="shared" ref="O152" si="353">P152+S152+V152</f>
        <v>5972094</v>
      </c>
      <c r="P152" s="917">
        <f t="shared" ref="P152" si="354">Q152+R152</f>
        <v>3584177</v>
      </c>
      <c r="Q152" s="919">
        <v>30805</v>
      </c>
      <c r="R152" s="919">
        <v>3553372</v>
      </c>
      <c r="S152" s="917">
        <f t="shared" ref="S152" si="355">T152+U152</f>
        <v>2387917</v>
      </c>
      <c r="T152" s="919">
        <v>15402</v>
      </c>
      <c r="U152" s="919">
        <v>2372515</v>
      </c>
      <c r="V152" s="917">
        <f t="shared" ref="V152" si="356">W152+X152</f>
        <v>0</v>
      </c>
      <c r="W152" s="919">
        <v>0</v>
      </c>
      <c r="X152" s="919">
        <v>0</v>
      </c>
    </row>
    <row r="153" spans="1:24" s="388" customFormat="1" ht="16.5" hidden="1" customHeight="1">
      <c r="A153" s="912"/>
      <c r="B153" s="913"/>
      <c r="C153" s="914"/>
      <c r="D153" s="915"/>
      <c r="E153" s="933"/>
      <c r="F153" s="912"/>
      <c r="G153" s="913"/>
      <c r="H153" s="387">
        <v>31400504</v>
      </c>
      <c r="I153" s="387">
        <v>935000</v>
      </c>
      <c r="J153" s="922"/>
      <c r="K153" s="918"/>
      <c r="L153" s="918"/>
      <c r="M153" s="920"/>
      <c r="N153" s="920"/>
      <c r="O153" s="918"/>
      <c r="P153" s="918"/>
      <c r="Q153" s="920"/>
      <c r="R153" s="920"/>
      <c r="S153" s="918"/>
      <c r="T153" s="920"/>
      <c r="U153" s="920"/>
      <c r="V153" s="918"/>
      <c r="W153" s="920"/>
      <c r="X153" s="920"/>
    </row>
    <row r="154" spans="1:24" s="388" customFormat="1" ht="16.5" hidden="1" customHeight="1">
      <c r="A154" s="912"/>
      <c r="B154" s="913"/>
      <c r="C154" s="914"/>
      <c r="D154" s="915"/>
      <c r="E154" s="933"/>
      <c r="F154" s="912"/>
      <c r="G154" s="913"/>
      <c r="H154" s="387">
        <v>3694177</v>
      </c>
      <c r="I154" s="387">
        <v>110000</v>
      </c>
      <c r="J154" s="387" t="s">
        <v>1</v>
      </c>
      <c r="K154" s="389">
        <f t="shared" ref="K154" si="357">L154+O154</f>
        <v>0</v>
      </c>
      <c r="L154" s="389">
        <f t="shared" ref="L154" si="358">M154+N154</f>
        <v>0</v>
      </c>
      <c r="M154" s="390">
        <v>0</v>
      </c>
      <c r="N154" s="390">
        <v>0</v>
      </c>
      <c r="O154" s="389">
        <f t="shared" ref="O154" si="359">P154+S154+V154</f>
        <v>0</v>
      </c>
      <c r="P154" s="389">
        <f t="shared" ref="P154" si="360">Q154+R154</f>
        <v>0</v>
      </c>
      <c r="Q154" s="390">
        <v>0</v>
      </c>
      <c r="R154" s="390">
        <v>0</v>
      </c>
      <c r="S154" s="389">
        <f t="shared" ref="S154" si="361">T154+U154</f>
        <v>0</v>
      </c>
      <c r="T154" s="390">
        <v>0</v>
      </c>
      <c r="U154" s="390">
        <v>0</v>
      </c>
      <c r="V154" s="389">
        <f t="shared" ref="V154" si="362">W154+X154</f>
        <v>0</v>
      </c>
      <c r="W154" s="390">
        <v>0</v>
      </c>
      <c r="X154" s="390">
        <v>0</v>
      </c>
    </row>
    <row r="155" spans="1:24" s="388" customFormat="1" ht="16.5" hidden="1" customHeight="1">
      <c r="A155" s="912"/>
      <c r="B155" s="913"/>
      <c r="C155" s="914"/>
      <c r="D155" s="915"/>
      <c r="E155" s="933"/>
      <c r="F155" s="912"/>
      <c r="G155" s="913"/>
      <c r="H155" s="387">
        <v>2442917</v>
      </c>
      <c r="I155" s="387">
        <v>55000</v>
      </c>
      <c r="J155" s="921" t="s">
        <v>2</v>
      </c>
      <c r="K155" s="917">
        <f t="shared" ref="K155:X155" si="363">K152+K154</f>
        <v>36437598</v>
      </c>
      <c r="L155" s="917">
        <f t="shared" si="363"/>
        <v>30465504</v>
      </c>
      <c r="M155" s="919">
        <f t="shared" si="363"/>
        <v>261838</v>
      </c>
      <c r="N155" s="919">
        <f t="shared" si="363"/>
        <v>30203666</v>
      </c>
      <c r="O155" s="917">
        <f t="shared" si="363"/>
        <v>5972094</v>
      </c>
      <c r="P155" s="917">
        <f t="shared" si="363"/>
        <v>3584177</v>
      </c>
      <c r="Q155" s="919">
        <f t="shared" si="363"/>
        <v>30805</v>
      </c>
      <c r="R155" s="919">
        <f t="shared" si="363"/>
        <v>3553372</v>
      </c>
      <c r="S155" s="917">
        <f t="shared" si="363"/>
        <v>2387917</v>
      </c>
      <c r="T155" s="919">
        <f t="shared" si="363"/>
        <v>15402</v>
      </c>
      <c r="U155" s="919">
        <f t="shared" si="363"/>
        <v>2372515</v>
      </c>
      <c r="V155" s="917">
        <f t="shared" si="363"/>
        <v>0</v>
      </c>
      <c r="W155" s="919">
        <f t="shared" si="363"/>
        <v>0</v>
      </c>
      <c r="X155" s="919">
        <f t="shared" si="363"/>
        <v>0</v>
      </c>
    </row>
    <row r="156" spans="1:24" s="388" customFormat="1" ht="16.5" hidden="1" customHeight="1">
      <c r="A156" s="912"/>
      <c r="B156" s="913"/>
      <c r="C156" s="914"/>
      <c r="D156" s="915"/>
      <c r="E156" s="934"/>
      <c r="F156" s="912"/>
      <c r="G156" s="913"/>
      <c r="H156" s="387">
        <v>0</v>
      </c>
      <c r="I156" s="387">
        <v>0</v>
      </c>
      <c r="J156" s="922"/>
      <c r="K156" s="918"/>
      <c r="L156" s="918"/>
      <c r="M156" s="920"/>
      <c r="N156" s="920"/>
      <c r="O156" s="918"/>
      <c r="P156" s="918"/>
      <c r="Q156" s="920"/>
      <c r="R156" s="920"/>
      <c r="S156" s="918"/>
      <c r="T156" s="920"/>
      <c r="U156" s="920"/>
      <c r="V156" s="918"/>
      <c r="W156" s="920"/>
      <c r="X156" s="920"/>
    </row>
    <row r="157" spans="1:24" s="388" customFormat="1" ht="16.5" hidden="1" customHeight="1">
      <c r="A157" s="912">
        <v>27</v>
      </c>
      <c r="B157" s="913" t="s">
        <v>581</v>
      </c>
      <c r="C157" s="914" t="s">
        <v>701</v>
      </c>
      <c r="D157" s="915" t="s">
        <v>710</v>
      </c>
      <c r="E157" s="932" t="s">
        <v>675</v>
      </c>
      <c r="F157" s="912" t="s">
        <v>703</v>
      </c>
      <c r="G157" s="913" t="s">
        <v>658</v>
      </c>
      <c r="H157" s="387">
        <f>H158+H159+H160+H161</f>
        <v>45819595</v>
      </c>
      <c r="I157" s="387">
        <f>I158+I159+I160+I161</f>
        <v>10843000</v>
      </c>
      <c r="J157" s="921" t="s">
        <v>0</v>
      </c>
      <c r="K157" s="917">
        <f t="shared" ref="K157" si="364">L157+O157</f>
        <v>34976595</v>
      </c>
      <c r="L157" s="917">
        <f t="shared" ref="L157" si="365">M157+N157</f>
        <v>25152765</v>
      </c>
      <c r="M157" s="919">
        <v>306399</v>
      </c>
      <c r="N157" s="919">
        <v>24846366</v>
      </c>
      <c r="O157" s="917">
        <f t="shared" ref="O157" si="366">P157+S157+V157</f>
        <v>9823830</v>
      </c>
      <c r="P157" s="917">
        <f t="shared" ref="P157" si="367">Q157+R157</f>
        <v>0</v>
      </c>
      <c r="Q157" s="919">
        <v>0</v>
      </c>
      <c r="R157" s="919">
        <v>0</v>
      </c>
      <c r="S157" s="917">
        <f t="shared" ref="S157" si="368">T157+U157</f>
        <v>9823830</v>
      </c>
      <c r="T157" s="919">
        <v>16126</v>
      </c>
      <c r="U157" s="919">
        <v>9807704</v>
      </c>
      <c r="V157" s="917">
        <f t="shared" ref="V157" si="369">W157+X157</f>
        <v>0</v>
      </c>
      <c r="W157" s="919">
        <v>0</v>
      </c>
      <c r="X157" s="919">
        <v>0</v>
      </c>
    </row>
    <row r="158" spans="1:24" s="388" customFormat="1" ht="16.5" hidden="1" customHeight="1">
      <c r="A158" s="912"/>
      <c r="B158" s="913"/>
      <c r="C158" s="914"/>
      <c r="D158" s="915"/>
      <c r="E158" s="933"/>
      <c r="F158" s="912"/>
      <c r="G158" s="913"/>
      <c r="H158" s="387">
        <v>35453615</v>
      </c>
      <c r="I158" s="387">
        <v>10300850</v>
      </c>
      <c r="J158" s="922"/>
      <c r="K158" s="918"/>
      <c r="L158" s="918"/>
      <c r="M158" s="920"/>
      <c r="N158" s="920"/>
      <c r="O158" s="918"/>
      <c r="P158" s="918"/>
      <c r="Q158" s="920"/>
      <c r="R158" s="920"/>
      <c r="S158" s="918"/>
      <c r="T158" s="920"/>
      <c r="U158" s="920"/>
      <c r="V158" s="918"/>
      <c r="W158" s="920"/>
      <c r="X158" s="920"/>
    </row>
    <row r="159" spans="1:24" s="388" customFormat="1" ht="16.5" hidden="1" customHeight="1">
      <c r="A159" s="912"/>
      <c r="B159" s="913"/>
      <c r="C159" s="914"/>
      <c r="D159" s="915"/>
      <c r="E159" s="933"/>
      <c r="F159" s="912"/>
      <c r="G159" s="913"/>
      <c r="H159" s="387">
        <v>0</v>
      </c>
      <c r="I159" s="387">
        <v>0</v>
      </c>
      <c r="J159" s="387" t="s">
        <v>1</v>
      </c>
      <c r="K159" s="389">
        <f t="shared" ref="K159" si="370">L159+O159</f>
        <v>0</v>
      </c>
      <c r="L159" s="389">
        <f t="shared" ref="L159" si="371">M159+N159</f>
        <v>0</v>
      </c>
      <c r="M159" s="390">
        <v>0</v>
      </c>
      <c r="N159" s="390">
        <v>0</v>
      </c>
      <c r="O159" s="389">
        <f t="shared" ref="O159" si="372">P159+S159+V159</f>
        <v>0</v>
      </c>
      <c r="P159" s="389">
        <f t="shared" ref="P159" si="373">Q159+R159</f>
        <v>0</v>
      </c>
      <c r="Q159" s="390">
        <v>0</v>
      </c>
      <c r="R159" s="390">
        <v>0</v>
      </c>
      <c r="S159" s="389">
        <f t="shared" ref="S159" si="374">T159+U159</f>
        <v>0</v>
      </c>
      <c r="T159" s="390">
        <v>0</v>
      </c>
      <c r="U159" s="390">
        <v>0</v>
      </c>
      <c r="V159" s="389">
        <f t="shared" ref="V159" si="375">W159+X159</f>
        <v>0</v>
      </c>
      <c r="W159" s="390">
        <v>0</v>
      </c>
      <c r="X159" s="390">
        <v>0</v>
      </c>
    </row>
    <row r="160" spans="1:24" s="388" customFormat="1" ht="16.5" hidden="1" customHeight="1">
      <c r="A160" s="912"/>
      <c r="B160" s="913"/>
      <c r="C160" s="914"/>
      <c r="D160" s="915"/>
      <c r="E160" s="933"/>
      <c r="F160" s="912"/>
      <c r="G160" s="913"/>
      <c r="H160" s="387">
        <v>10365980</v>
      </c>
      <c r="I160" s="387">
        <v>542150</v>
      </c>
      <c r="J160" s="921" t="s">
        <v>2</v>
      </c>
      <c r="K160" s="917">
        <f t="shared" ref="K160:X160" si="376">K157+K159</f>
        <v>34976595</v>
      </c>
      <c r="L160" s="917">
        <f t="shared" si="376"/>
        <v>25152765</v>
      </c>
      <c r="M160" s="919">
        <f t="shared" si="376"/>
        <v>306399</v>
      </c>
      <c r="N160" s="919">
        <f t="shared" si="376"/>
        <v>24846366</v>
      </c>
      <c r="O160" s="917">
        <f t="shared" si="376"/>
        <v>9823830</v>
      </c>
      <c r="P160" s="917">
        <f t="shared" si="376"/>
        <v>0</v>
      </c>
      <c r="Q160" s="919">
        <f t="shared" si="376"/>
        <v>0</v>
      </c>
      <c r="R160" s="919">
        <f t="shared" si="376"/>
        <v>0</v>
      </c>
      <c r="S160" s="917">
        <f t="shared" si="376"/>
        <v>9823830</v>
      </c>
      <c r="T160" s="919">
        <f t="shared" si="376"/>
        <v>16126</v>
      </c>
      <c r="U160" s="919">
        <f t="shared" si="376"/>
        <v>9807704</v>
      </c>
      <c r="V160" s="917">
        <f t="shared" si="376"/>
        <v>0</v>
      </c>
      <c r="W160" s="919">
        <f t="shared" si="376"/>
        <v>0</v>
      </c>
      <c r="X160" s="919">
        <f t="shared" si="376"/>
        <v>0</v>
      </c>
    </row>
    <row r="161" spans="1:24" s="388" customFormat="1" ht="16.5" hidden="1" customHeight="1">
      <c r="A161" s="912"/>
      <c r="B161" s="913"/>
      <c r="C161" s="914"/>
      <c r="D161" s="915"/>
      <c r="E161" s="934"/>
      <c r="F161" s="912"/>
      <c r="G161" s="913"/>
      <c r="H161" s="387">
        <v>0</v>
      </c>
      <c r="I161" s="387">
        <v>0</v>
      </c>
      <c r="J161" s="922"/>
      <c r="K161" s="918"/>
      <c r="L161" s="918"/>
      <c r="M161" s="920"/>
      <c r="N161" s="920"/>
      <c r="O161" s="918"/>
      <c r="P161" s="918"/>
      <c r="Q161" s="920"/>
      <c r="R161" s="920"/>
      <c r="S161" s="918"/>
      <c r="T161" s="920"/>
      <c r="U161" s="920"/>
      <c r="V161" s="918"/>
      <c r="W161" s="920"/>
      <c r="X161" s="920"/>
    </row>
    <row r="162" spans="1:24" s="388" customFormat="1" ht="16.5" hidden="1" customHeight="1">
      <c r="A162" s="912">
        <v>28</v>
      </c>
      <c r="B162" s="914" t="s">
        <v>711</v>
      </c>
      <c r="C162" s="914" t="s">
        <v>712</v>
      </c>
      <c r="D162" s="915" t="s">
        <v>713</v>
      </c>
      <c r="E162" s="912" t="s">
        <v>648</v>
      </c>
      <c r="F162" s="912" t="s">
        <v>714</v>
      </c>
      <c r="G162" s="913" t="s">
        <v>694</v>
      </c>
      <c r="H162" s="387">
        <f>H163+H164+H165+H166</f>
        <v>105744882</v>
      </c>
      <c r="I162" s="387">
        <f>I163+I164+I165+I166</f>
        <v>103272032</v>
      </c>
      <c r="J162" s="921" t="s">
        <v>0</v>
      </c>
      <c r="K162" s="917">
        <f t="shared" ref="K162" si="377">L162+O162</f>
        <v>2472850</v>
      </c>
      <c r="L162" s="917">
        <f t="shared" ref="L162" si="378">M162+N162</f>
        <v>2235559</v>
      </c>
      <c r="M162" s="919">
        <v>2235559</v>
      </c>
      <c r="N162" s="919">
        <v>0</v>
      </c>
      <c r="O162" s="917">
        <f t="shared" ref="O162" si="379">P162+S162+V162</f>
        <v>237291</v>
      </c>
      <c r="P162" s="917">
        <f t="shared" ref="P162" si="380">Q162+R162</f>
        <v>0</v>
      </c>
      <c r="Q162" s="919">
        <v>0</v>
      </c>
      <c r="R162" s="919">
        <v>0</v>
      </c>
      <c r="S162" s="917">
        <f t="shared" ref="S162" si="381">T162+U162</f>
        <v>237291</v>
      </c>
      <c r="T162" s="919">
        <v>237291</v>
      </c>
      <c r="U162" s="919">
        <v>0</v>
      </c>
      <c r="V162" s="917">
        <f t="shared" ref="V162" si="382">W162+X162</f>
        <v>0</v>
      </c>
      <c r="W162" s="919">
        <v>0</v>
      </c>
      <c r="X162" s="919">
        <v>0</v>
      </c>
    </row>
    <row r="163" spans="1:24" s="388" customFormat="1" ht="16.5" hidden="1" customHeight="1">
      <c r="A163" s="912"/>
      <c r="B163" s="914"/>
      <c r="C163" s="914"/>
      <c r="D163" s="915"/>
      <c r="E163" s="912"/>
      <c r="F163" s="912"/>
      <c r="G163" s="913"/>
      <c r="H163" s="387">
        <v>95597737</v>
      </c>
      <c r="I163" s="387">
        <v>93362178</v>
      </c>
      <c r="J163" s="922"/>
      <c r="K163" s="918"/>
      <c r="L163" s="918"/>
      <c r="M163" s="920"/>
      <c r="N163" s="920"/>
      <c r="O163" s="918"/>
      <c r="P163" s="918"/>
      <c r="Q163" s="920"/>
      <c r="R163" s="920"/>
      <c r="S163" s="918"/>
      <c r="T163" s="920"/>
      <c r="U163" s="920"/>
      <c r="V163" s="918"/>
      <c r="W163" s="920"/>
      <c r="X163" s="920"/>
    </row>
    <row r="164" spans="1:24" s="388" customFormat="1" ht="16.5" hidden="1" customHeight="1">
      <c r="A164" s="912"/>
      <c r="B164" s="914"/>
      <c r="C164" s="914"/>
      <c r="D164" s="915"/>
      <c r="E164" s="912"/>
      <c r="F164" s="912"/>
      <c r="G164" s="913"/>
      <c r="H164" s="387">
        <v>0</v>
      </c>
      <c r="I164" s="387">
        <v>0</v>
      </c>
      <c r="J164" s="387" t="s">
        <v>1</v>
      </c>
      <c r="K164" s="389">
        <f t="shared" ref="K164" si="383">L164+O164</f>
        <v>0</v>
      </c>
      <c r="L164" s="389">
        <f t="shared" ref="L164" si="384">M164+N164</f>
        <v>0</v>
      </c>
      <c r="M164" s="390">
        <v>0</v>
      </c>
      <c r="N164" s="390">
        <v>0</v>
      </c>
      <c r="O164" s="389">
        <f t="shared" ref="O164" si="385">P164+S164+V164</f>
        <v>0</v>
      </c>
      <c r="P164" s="389">
        <f t="shared" ref="P164" si="386">Q164+R164</f>
        <v>0</v>
      </c>
      <c r="Q164" s="390">
        <v>0</v>
      </c>
      <c r="R164" s="390">
        <v>0</v>
      </c>
      <c r="S164" s="389">
        <f t="shared" ref="S164" si="387">T164+U164</f>
        <v>0</v>
      </c>
      <c r="T164" s="390">
        <v>0</v>
      </c>
      <c r="U164" s="390">
        <v>0</v>
      </c>
      <c r="V164" s="389">
        <f t="shared" ref="V164" si="388">W164+X164</f>
        <v>0</v>
      </c>
      <c r="W164" s="390">
        <v>0</v>
      </c>
      <c r="X164" s="390">
        <v>0</v>
      </c>
    </row>
    <row r="165" spans="1:24" s="388" customFormat="1" ht="16.5" hidden="1" customHeight="1">
      <c r="A165" s="912"/>
      <c r="B165" s="914"/>
      <c r="C165" s="914"/>
      <c r="D165" s="915"/>
      <c r="E165" s="912"/>
      <c r="F165" s="912"/>
      <c r="G165" s="913"/>
      <c r="H165" s="387">
        <v>3272145</v>
      </c>
      <c r="I165" s="387">
        <v>3034854</v>
      </c>
      <c r="J165" s="921" t="s">
        <v>2</v>
      </c>
      <c r="K165" s="917">
        <f t="shared" ref="K165:X165" si="389">K162+K164</f>
        <v>2472850</v>
      </c>
      <c r="L165" s="917">
        <f t="shared" si="389"/>
        <v>2235559</v>
      </c>
      <c r="M165" s="919">
        <f t="shared" si="389"/>
        <v>2235559</v>
      </c>
      <c r="N165" s="919">
        <f t="shared" si="389"/>
        <v>0</v>
      </c>
      <c r="O165" s="917">
        <f t="shared" si="389"/>
        <v>237291</v>
      </c>
      <c r="P165" s="917">
        <f t="shared" si="389"/>
        <v>0</v>
      </c>
      <c r="Q165" s="919">
        <f t="shared" si="389"/>
        <v>0</v>
      </c>
      <c r="R165" s="919">
        <f t="shared" si="389"/>
        <v>0</v>
      </c>
      <c r="S165" s="917">
        <f t="shared" si="389"/>
        <v>237291</v>
      </c>
      <c r="T165" s="919">
        <f t="shared" si="389"/>
        <v>237291</v>
      </c>
      <c r="U165" s="919">
        <f t="shared" si="389"/>
        <v>0</v>
      </c>
      <c r="V165" s="917">
        <f t="shared" si="389"/>
        <v>0</v>
      </c>
      <c r="W165" s="919">
        <f t="shared" si="389"/>
        <v>0</v>
      </c>
      <c r="X165" s="919">
        <f t="shared" si="389"/>
        <v>0</v>
      </c>
    </row>
    <row r="166" spans="1:24" s="388" customFormat="1" ht="16.5" hidden="1" customHeight="1">
      <c r="A166" s="912"/>
      <c r="B166" s="914"/>
      <c r="C166" s="914"/>
      <c r="D166" s="915"/>
      <c r="E166" s="912"/>
      <c r="F166" s="912"/>
      <c r="G166" s="913"/>
      <c r="H166" s="387">
        <v>6875000</v>
      </c>
      <c r="I166" s="387">
        <v>6875000</v>
      </c>
      <c r="J166" s="922"/>
      <c r="K166" s="918"/>
      <c r="L166" s="918"/>
      <c r="M166" s="920"/>
      <c r="N166" s="920"/>
      <c r="O166" s="918"/>
      <c r="P166" s="918"/>
      <c r="Q166" s="920"/>
      <c r="R166" s="920"/>
      <c r="S166" s="918"/>
      <c r="T166" s="920"/>
      <c r="U166" s="920"/>
      <c r="V166" s="918"/>
      <c r="W166" s="920"/>
      <c r="X166" s="920"/>
    </row>
    <row r="167" spans="1:24" s="388" customFormat="1" ht="16.5" customHeight="1">
      <c r="A167" s="912">
        <v>12</v>
      </c>
      <c r="B167" s="935" t="s">
        <v>715</v>
      </c>
      <c r="C167" s="914" t="s">
        <v>716</v>
      </c>
      <c r="D167" s="915" t="s">
        <v>717</v>
      </c>
      <c r="E167" s="912" t="s">
        <v>648</v>
      </c>
      <c r="F167" s="912" t="s">
        <v>718</v>
      </c>
      <c r="G167" s="913" t="s">
        <v>690</v>
      </c>
      <c r="H167" s="387">
        <f>H168+H169+H170+H171</f>
        <v>75888612</v>
      </c>
      <c r="I167" s="387">
        <f>I168+I169+I170+I171</f>
        <v>70139772</v>
      </c>
      <c r="J167" s="921" t="s">
        <v>0</v>
      </c>
      <c r="K167" s="917">
        <f t="shared" ref="K167" si="390">L167+O167</f>
        <v>612240</v>
      </c>
      <c r="L167" s="917">
        <f t="shared" ref="L167" si="391">M167+N167</f>
        <v>551016</v>
      </c>
      <c r="M167" s="919">
        <v>73116</v>
      </c>
      <c r="N167" s="919">
        <v>477900</v>
      </c>
      <c r="O167" s="917">
        <f t="shared" ref="O167" si="392">P167+S167+V167</f>
        <v>61224</v>
      </c>
      <c r="P167" s="917">
        <f t="shared" ref="P167" si="393">Q167+R167</f>
        <v>61224</v>
      </c>
      <c r="Q167" s="919">
        <v>8124</v>
      </c>
      <c r="R167" s="919">
        <v>53100</v>
      </c>
      <c r="S167" s="917">
        <f t="shared" ref="S167" si="394">T167+U167</f>
        <v>0</v>
      </c>
      <c r="T167" s="919">
        <v>0</v>
      </c>
      <c r="U167" s="919">
        <v>0</v>
      </c>
      <c r="V167" s="917">
        <f t="shared" ref="V167" si="395">W167+X167</f>
        <v>0</v>
      </c>
      <c r="W167" s="919">
        <v>0</v>
      </c>
      <c r="X167" s="919">
        <v>0</v>
      </c>
    </row>
    <row r="168" spans="1:24" s="388" customFormat="1" ht="16.5" customHeight="1">
      <c r="A168" s="912"/>
      <c r="B168" s="927"/>
      <c r="C168" s="914"/>
      <c r="D168" s="915"/>
      <c r="E168" s="912"/>
      <c r="F168" s="912"/>
      <c r="G168" s="913"/>
      <c r="H168" s="387">
        <v>68299752</v>
      </c>
      <c r="I168" s="387">
        <v>63125795</v>
      </c>
      <c r="J168" s="922"/>
      <c r="K168" s="918"/>
      <c r="L168" s="918"/>
      <c r="M168" s="920"/>
      <c r="N168" s="920"/>
      <c r="O168" s="918"/>
      <c r="P168" s="918"/>
      <c r="Q168" s="920"/>
      <c r="R168" s="920"/>
      <c r="S168" s="918"/>
      <c r="T168" s="920"/>
      <c r="U168" s="920"/>
      <c r="V168" s="918"/>
      <c r="W168" s="920"/>
      <c r="X168" s="920"/>
    </row>
    <row r="169" spans="1:24" s="388" customFormat="1" ht="16.5" customHeight="1">
      <c r="A169" s="912"/>
      <c r="B169" s="927"/>
      <c r="C169" s="914"/>
      <c r="D169" s="915"/>
      <c r="E169" s="912"/>
      <c r="F169" s="912"/>
      <c r="G169" s="913"/>
      <c r="H169" s="387">
        <v>7588860</v>
      </c>
      <c r="I169" s="387">
        <v>7013977</v>
      </c>
      <c r="J169" s="387" t="s">
        <v>1</v>
      </c>
      <c r="K169" s="389">
        <f t="shared" ref="K169" si="396">L169+O169</f>
        <v>5136600</v>
      </c>
      <c r="L169" s="389">
        <f t="shared" ref="L169" si="397">M169+N169</f>
        <v>4622941</v>
      </c>
      <c r="M169" s="390">
        <v>589181</v>
      </c>
      <c r="N169" s="390">
        <v>4033760</v>
      </c>
      <c r="O169" s="389">
        <f t="shared" ref="O169" si="398">P169+S169+V169</f>
        <v>513659</v>
      </c>
      <c r="P169" s="389">
        <f t="shared" ref="P169" si="399">Q169+R169</f>
        <v>513659</v>
      </c>
      <c r="Q169" s="390">
        <v>65463</v>
      </c>
      <c r="R169" s="390">
        <v>448196</v>
      </c>
      <c r="S169" s="389">
        <f t="shared" ref="S169" si="400">T169+U169</f>
        <v>0</v>
      </c>
      <c r="T169" s="390">
        <v>0</v>
      </c>
      <c r="U169" s="390">
        <v>0</v>
      </c>
      <c r="V169" s="389">
        <f t="shared" ref="V169" si="401">W169+X169</f>
        <v>0</v>
      </c>
      <c r="W169" s="390">
        <v>0</v>
      </c>
      <c r="X169" s="390">
        <v>0</v>
      </c>
    </row>
    <row r="170" spans="1:24" s="388" customFormat="1" ht="16.5" customHeight="1">
      <c r="A170" s="912"/>
      <c r="B170" s="927"/>
      <c r="C170" s="914"/>
      <c r="D170" s="915"/>
      <c r="E170" s="912"/>
      <c r="F170" s="912"/>
      <c r="G170" s="913"/>
      <c r="H170" s="387">
        <v>0</v>
      </c>
      <c r="I170" s="387">
        <v>0</v>
      </c>
      <c r="J170" s="921" t="s">
        <v>2</v>
      </c>
      <c r="K170" s="917">
        <f t="shared" ref="K170:X170" si="402">K167+K169</f>
        <v>5748840</v>
      </c>
      <c r="L170" s="917">
        <f t="shared" si="402"/>
        <v>5173957</v>
      </c>
      <c r="M170" s="919">
        <f t="shared" si="402"/>
        <v>662297</v>
      </c>
      <c r="N170" s="919">
        <f t="shared" si="402"/>
        <v>4511660</v>
      </c>
      <c r="O170" s="917">
        <f t="shared" si="402"/>
        <v>574883</v>
      </c>
      <c r="P170" s="917">
        <f t="shared" si="402"/>
        <v>574883</v>
      </c>
      <c r="Q170" s="919">
        <f t="shared" si="402"/>
        <v>73587</v>
      </c>
      <c r="R170" s="919">
        <f t="shared" si="402"/>
        <v>501296</v>
      </c>
      <c r="S170" s="917">
        <f t="shared" si="402"/>
        <v>0</v>
      </c>
      <c r="T170" s="919">
        <f t="shared" si="402"/>
        <v>0</v>
      </c>
      <c r="U170" s="919">
        <f t="shared" si="402"/>
        <v>0</v>
      </c>
      <c r="V170" s="917">
        <f t="shared" si="402"/>
        <v>0</v>
      </c>
      <c r="W170" s="919">
        <f t="shared" si="402"/>
        <v>0</v>
      </c>
      <c r="X170" s="919">
        <f t="shared" si="402"/>
        <v>0</v>
      </c>
    </row>
    <row r="171" spans="1:24" s="388" customFormat="1" ht="16.5" customHeight="1">
      <c r="A171" s="912"/>
      <c r="B171" s="928"/>
      <c r="C171" s="914"/>
      <c r="D171" s="915"/>
      <c r="E171" s="912"/>
      <c r="F171" s="912"/>
      <c r="G171" s="913"/>
      <c r="H171" s="387">
        <v>0</v>
      </c>
      <c r="I171" s="387">
        <v>0</v>
      </c>
      <c r="J171" s="922"/>
      <c r="K171" s="918"/>
      <c r="L171" s="918"/>
      <c r="M171" s="920"/>
      <c r="N171" s="920"/>
      <c r="O171" s="918"/>
      <c r="P171" s="918"/>
      <c r="Q171" s="920"/>
      <c r="R171" s="920"/>
      <c r="S171" s="918"/>
      <c r="T171" s="920"/>
      <c r="U171" s="920"/>
      <c r="V171" s="918"/>
      <c r="W171" s="920"/>
      <c r="X171" s="920"/>
    </row>
    <row r="172" spans="1:24" s="388" customFormat="1" ht="16.5" customHeight="1">
      <c r="A172" s="912">
        <v>13</v>
      </c>
      <c r="B172" s="935" t="s">
        <v>715</v>
      </c>
      <c r="C172" s="914" t="s">
        <v>716</v>
      </c>
      <c r="D172" s="915" t="s">
        <v>719</v>
      </c>
      <c r="E172" s="912" t="s">
        <v>720</v>
      </c>
      <c r="F172" s="912" t="s">
        <v>718</v>
      </c>
      <c r="G172" s="913" t="s">
        <v>658</v>
      </c>
      <c r="H172" s="387">
        <f>H173+H174+H175+H176</f>
        <v>60127791</v>
      </c>
      <c r="I172" s="387">
        <f>I173+I174+I175+I176</f>
        <v>42234120</v>
      </c>
      <c r="J172" s="921" t="s">
        <v>0</v>
      </c>
      <c r="K172" s="917">
        <f t="shared" ref="K172" si="403">L172+O172</f>
        <v>10152801</v>
      </c>
      <c r="L172" s="917">
        <f t="shared" ref="L172" si="404">M172+N172</f>
        <v>9137521</v>
      </c>
      <c r="M172" s="919">
        <v>510422</v>
      </c>
      <c r="N172" s="919">
        <v>8627099</v>
      </c>
      <c r="O172" s="917">
        <f t="shared" ref="O172" si="405">P172+S172+V172</f>
        <v>1015280</v>
      </c>
      <c r="P172" s="917">
        <f t="shared" ref="P172" si="406">Q172+R172</f>
        <v>1015280</v>
      </c>
      <c r="Q172" s="919">
        <v>56714</v>
      </c>
      <c r="R172" s="919">
        <v>958566</v>
      </c>
      <c r="S172" s="917">
        <f t="shared" ref="S172" si="407">T172+U172</f>
        <v>0</v>
      </c>
      <c r="T172" s="919">
        <v>0</v>
      </c>
      <c r="U172" s="919">
        <v>0</v>
      </c>
      <c r="V172" s="917">
        <f t="shared" ref="V172" si="408">W172+X172</f>
        <v>0</v>
      </c>
      <c r="W172" s="919">
        <v>0</v>
      </c>
      <c r="X172" s="919">
        <v>0</v>
      </c>
    </row>
    <row r="173" spans="1:24" s="388" customFormat="1" ht="16.5" customHeight="1">
      <c r="A173" s="912"/>
      <c r="B173" s="927"/>
      <c r="C173" s="914"/>
      <c r="D173" s="915"/>
      <c r="E173" s="912"/>
      <c r="F173" s="912"/>
      <c r="G173" s="913"/>
      <c r="H173" s="387">
        <v>54115011</v>
      </c>
      <c r="I173" s="387">
        <v>38010708</v>
      </c>
      <c r="J173" s="922"/>
      <c r="K173" s="918"/>
      <c r="L173" s="918"/>
      <c r="M173" s="920"/>
      <c r="N173" s="920"/>
      <c r="O173" s="918"/>
      <c r="P173" s="918"/>
      <c r="Q173" s="920"/>
      <c r="R173" s="920"/>
      <c r="S173" s="918"/>
      <c r="T173" s="920"/>
      <c r="U173" s="920"/>
      <c r="V173" s="918"/>
      <c r="W173" s="920"/>
      <c r="X173" s="920"/>
    </row>
    <row r="174" spans="1:24" s="388" customFormat="1" ht="16.5" customHeight="1">
      <c r="A174" s="912"/>
      <c r="B174" s="927"/>
      <c r="C174" s="914"/>
      <c r="D174" s="915"/>
      <c r="E174" s="912"/>
      <c r="F174" s="912"/>
      <c r="G174" s="913"/>
      <c r="H174" s="387">
        <v>6012780</v>
      </c>
      <c r="I174" s="387">
        <v>4223412</v>
      </c>
      <c r="J174" s="387" t="s">
        <v>1</v>
      </c>
      <c r="K174" s="389">
        <f t="shared" ref="K174" si="409">L174+O174</f>
        <v>7740870</v>
      </c>
      <c r="L174" s="389">
        <f t="shared" ref="L174" si="410">M174+N174</f>
        <v>6966782</v>
      </c>
      <c r="M174" s="390">
        <v>1501457</v>
      </c>
      <c r="N174" s="390">
        <v>5465325</v>
      </c>
      <c r="O174" s="389">
        <f t="shared" ref="O174" si="411">P174+S174+V174</f>
        <v>774088</v>
      </c>
      <c r="P174" s="389">
        <f t="shared" ref="P174" si="412">Q174+R174</f>
        <v>774088</v>
      </c>
      <c r="Q174" s="390">
        <v>166830</v>
      </c>
      <c r="R174" s="390">
        <v>607258</v>
      </c>
      <c r="S174" s="389">
        <f t="shared" ref="S174" si="413">T174+U174</f>
        <v>0</v>
      </c>
      <c r="T174" s="390">
        <v>0</v>
      </c>
      <c r="U174" s="390">
        <v>0</v>
      </c>
      <c r="V174" s="389">
        <f t="shared" ref="V174" si="414">W174+X174</f>
        <v>0</v>
      </c>
      <c r="W174" s="390">
        <v>0</v>
      </c>
      <c r="X174" s="390">
        <v>0</v>
      </c>
    </row>
    <row r="175" spans="1:24" s="388" customFormat="1" ht="16.5" customHeight="1">
      <c r="A175" s="912"/>
      <c r="B175" s="927"/>
      <c r="C175" s="914"/>
      <c r="D175" s="915"/>
      <c r="E175" s="912"/>
      <c r="F175" s="912"/>
      <c r="G175" s="913"/>
      <c r="H175" s="387">
        <v>0</v>
      </c>
      <c r="I175" s="387">
        <v>0</v>
      </c>
      <c r="J175" s="921" t="s">
        <v>2</v>
      </c>
      <c r="K175" s="917">
        <f t="shared" ref="K175:X175" si="415">K172+K174</f>
        <v>17893671</v>
      </c>
      <c r="L175" s="917">
        <f t="shared" si="415"/>
        <v>16104303</v>
      </c>
      <c r="M175" s="919">
        <f t="shared" si="415"/>
        <v>2011879</v>
      </c>
      <c r="N175" s="919">
        <f t="shared" si="415"/>
        <v>14092424</v>
      </c>
      <c r="O175" s="917">
        <f t="shared" si="415"/>
        <v>1789368</v>
      </c>
      <c r="P175" s="917">
        <f t="shared" si="415"/>
        <v>1789368</v>
      </c>
      <c r="Q175" s="919">
        <f t="shared" si="415"/>
        <v>223544</v>
      </c>
      <c r="R175" s="919">
        <f t="shared" si="415"/>
        <v>1565824</v>
      </c>
      <c r="S175" s="917">
        <f t="shared" si="415"/>
        <v>0</v>
      </c>
      <c r="T175" s="919">
        <f t="shared" si="415"/>
        <v>0</v>
      </c>
      <c r="U175" s="919">
        <f t="shared" si="415"/>
        <v>0</v>
      </c>
      <c r="V175" s="917">
        <f t="shared" si="415"/>
        <v>0</v>
      </c>
      <c r="W175" s="919">
        <f t="shared" si="415"/>
        <v>0</v>
      </c>
      <c r="X175" s="919">
        <f t="shared" si="415"/>
        <v>0</v>
      </c>
    </row>
    <row r="176" spans="1:24" s="388" customFormat="1" ht="16.5" customHeight="1">
      <c r="A176" s="912"/>
      <c r="B176" s="928"/>
      <c r="C176" s="914"/>
      <c r="D176" s="915"/>
      <c r="E176" s="912"/>
      <c r="F176" s="912"/>
      <c r="G176" s="913"/>
      <c r="H176" s="387">
        <v>0</v>
      </c>
      <c r="I176" s="387">
        <v>0</v>
      </c>
      <c r="J176" s="922"/>
      <c r="K176" s="918"/>
      <c r="L176" s="918"/>
      <c r="M176" s="920"/>
      <c r="N176" s="920"/>
      <c r="O176" s="918"/>
      <c r="P176" s="918"/>
      <c r="Q176" s="920"/>
      <c r="R176" s="920"/>
      <c r="S176" s="918"/>
      <c r="T176" s="920"/>
      <c r="U176" s="920"/>
      <c r="V176" s="918"/>
      <c r="W176" s="920"/>
      <c r="X176" s="920"/>
    </row>
    <row r="177" spans="1:24" s="388" customFormat="1" ht="16.7" customHeight="1">
      <c r="A177" s="912">
        <v>14</v>
      </c>
      <c r="B177" s="913" t="s">
        <v>721</v>
      </c>
      <c r="C177" s="914" t="s">
        <v>722</v>
      </c>
      <c r="D177" s="915" t="s">
        <v>723</v>
      </c>
      <c r="E177" s="912" t="s">
        <v>648</v>
      </c>
      <c r="F177" s="912" t="s">
        <v>724</v>
      </c>
      <c r="G177" s="913" t="s">
        <v>653</v>
      </c>
      <c r="H177" s="387">
        <f>H178+H179+H180+H181</f>
        <v>6340381</v>
      </c>
      <c r="I177" s="387">
        <f>I178+I179+I180+I181</f>
        <v>1302246</v>
      </c>
      <c r="J177" s="921" t="s">
        <v>0</v>
      </c>
      <c r="K177" s="917">
        <f t="shared" ref="K177" si="416">L177+O177</f>
        <v>3906321</v>
      </c>
      <c r="L177" s="917">
        <f t="shared" ref="L177" si="417">M177+N177</f>
        <v>2540947</v>
      </c>
      <c r="M177" s="919">
        <v>13172</v>
      </c>
      <c r="N177" s="919">
        <v>2527775</v>
      </c>
      <c r="O177" s="917">
        <f t="shared" ref="O177" si="418">P177+S177+V177</f>
        <v>1365374</v>
      </c>
      <c r="P177" s="917">
        <f t="shared" ref="P177" si="419">Q177+R177</f>
        <v>298935</v>
      </c>
      <c r="Q177" s="919">
        <v>1550</v>
      </c>
      <c r="R177" s="919">
        <v>297385</v>
      </c>
      <c r="S177" s="917">
        <f t="shared" ref="S177" si="420">T177+U177</f>
        <v>1066439</v>
      </c>
      <c r="T177" s="919">
        <v>774</v>
      </c>
      <c r="U177" s="919">
        <v>1065665</v>
      </c>
      <c r="V177" s="917">
        <f t="shared" ref="V177" si="421">W177+X177</f>
        <v>0</v>
      </c>
      <c r="W177" s="919">
        <v>0</v>
      </c>
      <c r="X177" s="919">
        <v>0</v>
      </c>
    </row>
    <row r="178" spans="1:24" s="388" customFormat="1" ht="16.7" customHeight="1">
      <c r="A178" s="912"/>
      <c r="B178" s="913"/>
      <c r="C178" s="914"/>
      <c r="D178" s="915"/>
      <c r="E178" s="912"/>
      <c r="F178" s="912"/>
      <c r="G178" s="913"/>
      <c r="H178" s="387">
        <v>4152967</v>
      </c>
      <c r="I178" s="387">
        <v>952942</v>
      </c>
      <c r="J178" s="922"/>
      <c r="K178" s="918"/>
      <c r="L178" s="918"/>
      <c r="M178" s="920"/>
      <c r="N178" s="920"/>
      <c r="O178" s="918"/>
      <c r="P178" s="918"/>
      <c r="Q178" s="920"/>
      <c r="R178" s="920"/>
      <c r="S178" s="918"/>
      <c r="T178" s="920"/>
      <c r="U178" s="920"/>
      <c r="V178" s="918"/>
      <c r="W178" s="920"/>
      <c r="X178" s="920"/>
    </row>
    <row r="179" spans="1:24" s="388" customFormat="1" ht="16.7" customHeight="1">
      <c r="A179" s="912"/>
      <c r="B179" s="913"/>
      <c r="C179" s="914"/>
      <c r="D179" s="915"/>
      <c r="E179" s="912"/>
      <c r="F179" s="912"/>
      <c r="G179" s="913"/>
      <c r="H179" s="387">
        <v>488586</v>
      </c>
      <c r="I179" s="387">
        <v>112112</v>
      </c>
      <c r="J179" s="387" t="s">
        <v>1</v>
      </c>
      <c r="K179" s="389">
        <f t="shared" ref="K179" si="422">L179+O179</f>
        <v>1131814</v>
      </c>
      <c r="L179" s="389">
        <f t="shared" ref="L179" si="423">M179+N179</f>
        <v>659078</v>
      </c>
      <c r="M179" s="390">
        <v>27035</v>
      </c>
      <c r="N179" s="390">
        <v>632043</v>
      </c>
      <c r="O179" s="389">
        <f t="shared" ref="O179" si="424">P179+S179+V179</f>
        <v>472736</v>
      </c>
      <c r="P179" s="389">
        <f t="shared" ref="P179" si="425">Q179+R179</f>
        <v>77539</v>
      </c>
      <c r="Q179" s="390">
        <v>3180</v>
      </c>
      <c r="R179" s="390">
        <v>74359</v>
      </c>
      <c r="S179" s="389">
        <f t="shared" ref="S179" si="426">T179+U179</f>
        <v>395197</v>
      </c>
      <c r="T179" s="390">
        <v>1590</v>
      </c>
      <c r="U179" s="390">
        <v>393607</v>
      </c>
      <c r="V179" s="389">
        <f t="shared" ref="V179" si="427">W179+X179</f>
        <v>0</v>
      </c>
      <c r="W179" s="390">
        <v>0</v>
      </c>
      <c r="X179" s="390">
        <v>0</v>
      </c>
    </row>
    <row r="180" spans="1:24" s="388" customFormat="1" ht="16.7" customHeight="1">
      <c r="A180" s="912"/>
      <c r="B180" s="913"/>
      <c r="C180" s="914"/>
      <c r="D180" s="915"/>
      <c r="E180" s="912"/>
      <c r="F180" s="912"/>
      <c r="G180" s="913"/>
      <c r="H180" s="387">
        <v>1698828</v>
      </c>
      <c r="I180" s="387">
        <v>237192</v>
      </c>
      <c r="J180" s="921" t="s">
        <v>2</v>
      </c>
      <c r="K180" s="917">
        <f t="shared" ref="K180:X180" si="428">K177+K179</f>
        <v>5038135</v>
      </c>
      <c r="L180" s="917">
        <f t="shared" si="428"/>
        <v>3200025</v>
      </c>
      <c r="M180" s="919">
        <f t="shared" si="428"/>
        <v>40207</v>
      </c>
      <c r="N180" s="919">
        <f t="shared" si="428"/>
        <v>3159818</v>
      </c>
      <c r="O180" s="917">
        <f t="shared" si="428"/>
        <v>1838110</v>
      </c>
      <c r="P180" s="917">
        <f t="shared" si="428"/>
        <v>376474</v>
      </c>
      <c r="Q180" s="919">
        <f t="shared" si="428"/>
        <v>4730</v>
      </c>
      <c r="R180" s="919">
        <f t="shared" si="428"/>
        <v>371744</v>
      </c>
      <c r="S180" s="917">
        <f t="shared" si="428"/>
        <v>1461636</v>
      </c>
      <c r="T180" s="919">
        <f t="shared" si="428"/>
        <v>2364</v>
      </c>
      <c r="U180" s="919">
        <f t="shared" si="428"/>
        <v>1459272</v>
      </c>
      <c r="V180" s="917">
        <f t="shared" si="428"/>
        <v>0</v>
      </c>
      <c r="W180" s="919">
        <f t="shared" si="428"/>
        <v>0</v>
      </c>
      <c r="X180" s="919">
        <f t="shared" si="428"/>
        <v>0</v>
      </c>
    </row>
    <row r="181" spans="1:24" s="388" customFormat="1" ht="16.7" customHeight="1">
      <c r="A181" s="912"/>
      <c r="B181" s="913"/>
      <c r="C181" s="914"/>
      <c r="D181" s="915"/>
      <c r="E181" s="912"/>
      <c r="F181" s="912"/>
      <c r="G181" s="913"/>
      <c r="H181" s="387">
        <v>0</v>
      </c>
      <c r="I181" s="387">
        <v>0</v>
      </c>
      <c r="J181" s="922"/>
      <c r="K181" s="918"/>
      <c r="L181" s="918"/>
      <c r="M181" s="920"/>
      <c r="N181" s="920"/>
      <c r="O181" s="918"/>
      <c r="P181" s="918"/>
      <c r="Q181" s="920"/>
      <c r="R181" s="920"/>
      <c r="S181" s="918"/>
      <c r="T181" s="920"/>
      <c r="U181" s="920"/>
      <c r="V181" s="918"/>
      <c r="W181" s="920"/>
      <c r="X181" s="920"/>
    </row>
    <row r="182" spans="1:24" s="388" customFormat="1" ht="18.75" customHeight="1">
      <c r="A182" s="912">
        <v>15</v>
      </c>
      <c r="B182" s="913" t="s">
        <v>725</v>
      </c>
      <c r="C182" s="914" t="s">
        <v>43</v>
      </c>
      <c r="D182" s="915" t="s">
        <v>726</v>
      </c>
      <c r="E182" s="912" t="s">
        <v>648</v>
      </c>
      <c r="F182" s="912" t="s">
        <v>724</v>
      </c>
      <c r="G182" s="913" t="s">
        <v>681</v>
      </c>
      <c r="H182" s="387">
        <f>H183+H184+H185+H186</f>
        <v>33322895</v>
      </c>
      <c r="I182" s="387">
        <f>I183+I184+I185+I186</f>
        <v>26615916</v>
      </c>
      <c r="J182" s="921" t="s">
        <v>0</v>
      </c>
      <c r="K182" s="917">
        <f t="shared" ref="K182" si="429">L182+O182</f>
        <v>1701012</v>
      </c>
      <c r="L182" s="917">
        <f t="shared" ref="L182" si="430">M182+N182</f>
        <v>1002354</v>
      </c>
      <c r="M182" s="919">
        <v>147504</v>
      </c>
      <c r="N182" s="919">
        <v>854850</v>
      </c>
      <c r="O182" s="917">
        <f t="shared" ref="O182" si="431">P182+S182+V182</f>
        <v>698658</v>
      </c>
      <c r="P182" s="917">
        <f t="shared" ref="P182" si="432">Q182+R182</f>
        <v>0</v>
      </c>
      <c r="Q182" s="919">
        <v>0</v>
      </c>
      <c r="R182" s="919">
        <v>0</v>
      </c>
      <c r="S182" s="917">
        <f t="shared" ref="S182" si="433">T182+U182</f>
        <v>698658</v>
      </c>
      <c r="T182" s="919">
        <v>26029</v>
      </c>
      <c r="U182" s="919">
        <v>672629</v>
      </c>
      <c r="V182" s="917">
        <f t="shared" ref="V182" si="434">W182+X182</f>
        <v>0</v>
      </c>
      <c r="W182" s="919">
        <v>0</v>
      </c>
      <c r="X182" s="919">
        <v>0</v>
      </c>
    </row>
    <row r="183" spans="1:24" s="388" customFormat="1" ht="18.75" customHeight="1">
      <c r="A183" s="912"/>
      <c r="B183" s="913"/>
      <c r="C183" s="914"/>
      <c r="D183" s="915"/>
      <c r="E183" s="912"/>
      <c r="F183" s="912"/>
      <c r="G183" s="913"/>
      <c r="H183" s="387">
        <v>7574485</v>
      </c>
      <c r="I183" s="387">
        <v>6569251</v>
      </c>
      <c r="J183" s="922"/>
      <c r="K183" s="918"/>
      <c r="L183" s="918"/>
      <c r="M183" s="920"/>
      <c r="N183" s="920"/>
      <c r="O183" s="918"/>
      <c r="P183" s="918"/>
      <c r="Q183" s="920"/>
      <c r="R183" s="920"/>
      <c r="S183" s="918"/>
      <c r="T183" s="920"/>
      <c r="U183" s="920"/>
      <c r="V183" s="918"/>
      <c r="W183" s="920"/>
      <c r="X183" s="920"/>
    </row>
    <row r="184" spans="1:24" s="388" customFormat="1" ht="18.75" customHeight="1">
      <c r="A184" s="912"/>
      <c r="B184" s="913"/>
      <c r="C184" s="914"/>
      <c r="D184" s="915"/>
      <c r="E184" s="912"/>
      <c r="F184" s="912"/>
      <c r="G184" s="913"/>
      <c r="H184" s="387">
        <v>0</v>
      </c>
      <c r="I184" s="387">
        <v>0</v>
      </c>
      <c r="J184" s="387" t="s">
        <v>1</v>
      </c>
      <c r="K184" s="389">
        <f t="shared" ref="K184" si="435">L184+O184</f>
        <v>5005967</v>
      </c>
      <c r="L184" s="389">
        <f t="shared" ref="L184" si="436">M184+N184</f>
        <v>2880</v>
      </c>
      <c r="M184" s="390">
        <v>0</v>
      </c>
      <c r="N184" s="390">
        <v>2880</v>
      </c>
      <c r="O184" s="389">
        <f t="shared" ref="O184" si="437">P184+S184+V184</f>
        <v>5003087</v>
      </c>
      <c r="P184" s="389">
        <f t="shared" ref="P184" si="438">Q184+R184</f>
        <v>0</v>
      </c>
      <c r="Q184" s="390">
        <v>0</v>
      </c>
      <c r="R184" s="390">
        <v>0</v>
      </c>
      <c r="S184" s="389">
        <f t="shared" ref="S184" si="439">T184+U184</f>
        <v>5003087</v>
      </c>
      <c r="T184" s="390">
        <v>0</v>
      </c>
      <c r="U184" s="390">
        <v>5003087</v>
      </c>
      <c r="V184" s="389">
        <f t="shared" ref="V184" si="440">W184+X184</f>
        <v>0</v>
      </c>
      <c r="W184" s="390">
        <v>0</v>
      </c>
      <c r="X184" s="390">
        <v>0</v>
      </c>
    </row>
    <row r="185" spans="1:24" s="388" customFormat="1" ht="18.75" customHeight="1">
      <c r="A185" s="912"/>
      <c r="B185" s="913"/>
      <c r="C185" s="914"/>
      <c r="D185" s="915"/>
      <c r="E185" s="912"/>
      <c r="F185" s="912"/>
      <c r="G185" s="913"/>
      <c r="H185" s="387">
        <v>25748410</v>
      </c>
      <c r="I185" s="387">
        <v>20046665</v>
      </c>
      <c r="J185" s="921" t="s">
        <v>2</v>
      </c>
      <c r="K185" s="917">
        <f t="shared" ref="K185:X185" si="441">K182+K184</f>
        <v>6706979</v>
      </c>
      <c r="L185" s="917">
        <f t="shared" si="441"/>
        <v>1005234</v>
      </c>
      <c r="M185" s="919">
        <f t="shared" si="441"/>
        <v>147504</v>
      </c>
      <c r="N185" s="919">
        <f t="shared" si="441"/>
        <v>857730</v>
      </c>
      <c r="O185" s="917">
        <f t="shared" si="441"/>
        <v>5701745</v>
      </c>
      <c r="P185" s="917">
        <f t="shared" si="441"/>
        <v>0</v>
      </c>
      <c r="Q185" s="919">
        <f t="shared" si="441"/>
        <v>0</v>
      </c>
      <c r="R185" s="919">
        <f t="shared" si="441"/>
        <v>0</v>
      </c>
      <c r="S185" s="917">
        <f t="shared" si="441"/>
        <v>5701745</v>
      </c>
      <c r="T185" s="919">
        <f t="shared" si="441"/>
        <v>26029</v>
      </c>
      <c r="U185" s="919">
        <f t="shared" si="441"/>
        <v>5675716</v>
      </c>
      <c r="V185" s="917">
        <f t="shared" si="441"/>
        <v>0</v>
      </c>
      <c r="W185" s="919">
        <f t="shared" si="441"/>
        <v>0</v>
      </c>
      <c r="X185" s="919">
        <f t="shared" si="441"/>
        <v>0</v>
      </c>
    </row>
    <row r="186" spans="1:24" s="388" customFormat="1" ht="18.75" customHeight="1">
      <c r="A186" s="912"/>
      <c r="B186" s="913"/>
      <c r="C186" s="914"/>
      <c r="D186" s="915"/>
      <c r="E186" s="912"/>
      <c r="F186" s="912"/>
      <c r="G186" s="913"/>
      <c r="H186" s="387">
        <v>0</v>
      </c>
      <c r="I186" s="387">
        <v>0</v>
      </c>
      <c r="J186" s="922"/>
      <c r="K186" s="918"/>
      <c r="L186" s="918"/>
      <c r="M186" s="920"/>
      <c r="N186" s="920"/>
      <c r="O186" s="918"/>
      <c r="P186" s="918"/>
      <c r="Q186" s="920"/>
      <c r="R186" s="920"/>
      <c r="S186" s="918"/>
      <c r="T186" s="920"/>
      <c r="U186" s="920"/>
      <c r="V186" s="918"/>
      <c r="W186" s="920"/>
      <c r="X186" s="920"/>
    </row>
    <row r="187" spans="1:24" s="388" customFormat="1" ht="16.7" hidden="1" customHeight="1">
      <c r="A187" s="912">
        <v>33</v>
      </c>
      <c r="B187" s="913" t="s">
        <v>725</v>
      </c>
      <c r="C187" s="914" t="s">
        <v>43</v>
      </c>
      <c r="D187" s="915" t="s">
        <v>727</v>
      </c>
      <c r="E187" s="912" t="s">
        <v>648</v>
      </c>
      <c r="F187" s="912" t="s">
        <v>724</v>
      </c>
      <c r="G187" s="913" t="s">
        <v>681</v>
      </c>
      <c r="H187" s="387">
        <f>H188+H189+H190+H191</f>
        <v>11382707</v>
      </c>
      <c r="I187" s="387">
        <f>I188+I189+I190+I191</f>
        <v>9400781</v>
      </c>
      <c r="J187" s="921" t="s">
        <v>0</v>
      </c>
      <c r="K187" s="917">
        <f t="shared" ref="K187" si="442">L187+O187</f>
        <v>1981926</v>
      </c>
      <c r="L187" s="917">
        <f t="shared" ref="L187" si="443">M187+N187</f>
        <v>1141687</v>
      </c>
      <c r="M187" s="919">
        <v>75170</v>
      </c>
      <c r="N187" s="919">
        <v>1066517</v>
      </c>
      <c r="O187" s="917">
        <f t="shared" ref="O187" si="444">P187+S187+V187</f>
        <v>840239</v>
      </c>
      <c r="P187" s="917">
        <f t="shared" ref="P187" si="445">Q187+R187</f>
        <v>0</v>
      </c>
      <c r="Q187" s="919">
        <v>0</v>
      </c>
      <c r="R187" s="919">
        <v>0</v>
      </c>
      <c r="S187" s="917">
        <f t="shared" ref="S187" si="446">T187+U187</f>
        <v>840239</v>
      </c>
      <c r="T187" s="919">
        <v>44506</v>
      </c>
      <c r="U187" s="919">
        <v>795733</v>
      </c>
      <c r="V187" s="917">
        <f t="shared" ref="V187" si="447">W187+X187</f>
        <v>0</v>
      </c>
      <c r="W187" s="919">
        <v>0</v>
      </c>
      <c r="X187" s="919">
        <v>0</v>
      </c>
    </row>
    <row r="188" spans="1:24" s="388" customFormat="1" ht="16.7" hidden="1" customHeight="1">
      <c r="A188" s="912"/>
      <c r="B188" s="913"/>
      <c r="C188" s="914"/>
      <c r="D188" s="915"/>
      <c r="E188" s="912"/>
      <c r="F188" s="912"/>
      <c r="G188" s="913"/>
      <c r="H188" s="387">
        <v>7046316</v>
      </c>
      <c r="I188" s="387">
        <v>5904629</v>
      </c>
      <c r="J188" s="922"/>
      <c r="K188" s="918"/>
      <c r="L188" s="918"/>
      <c r="M188" s="920"/>
      <c r="N188" s="920"/>
      <c r="O188" s="918"/>
      <c r="P188" s="918"/>
      <c r="Q188" s="920"/>
      <c r="R188" s="920"/>
      <c r="S188" s="918"/>
      <c r="T188" s="920"/>
      <c r="U188" s="920"/>
      <c r="V188" s="918"/>
      <c r="W188" s="920"/>
      <c r="X188" s="920"/>
    </row>
    <row r="189" spans="1:24" s="388" customFormat="1" ht="16.7" hidden="1" customHeight="1">
      <c r="A189" s="912"/>
      <c r="B189" s="913"/>
      <c r="C189" s="914"/>
      <c r="D189" s="915"/>
      <c r="E189" s="912"/>
      <c r="F189" s="912"/>
      <c r="G189" s="913"/>
      <c r="H189" s="387">
        <v>0</v>
      </c>
      <c r="I189" s="387">
        <v>0</v>
      </c>
      <c r="J189" s="387" t="s">
        <v>1</v>
      </c>
      <c r="K189" s="389">
        <f t="shared" ref="K189" si="448">L189+O189</f>
        <v>0</v>
      </c>
      <c r="L189" s="389">
        <f t="shared" ref="L189" si="449">M189+N189</f>
        <v>0</v>
      </c>
      <c r="M189" s="390">
        <v>0</v>
      </c>
      <c r="N189" s="390">
        <v>0</v>
      </c>
      <c r="O189" s="389">
        <f t="shared" ref="O189" si="450">P189+S189+V189</f>
        <v>0</v>
      </c>
      <c r="P189" s="389">
        <f t="shared" ref="P189" si="451">Q189+R189</f>
        <v>0</v>
      </c>
      <c r="Q189" s="390">
        <v>0</v>
      </c>
      <c r="R189" s="390">
        <v>0</v>
      </c>
      <c r="S189" s="389">
        <f t="shared" ref="S189" si="452">T189+U189</f>
        <v>0</v>
      </c>
      <c r="T189" s="390">
        <v>0</v>
      </c>
      <c r="U189" s="390">
        <v>0</v>
      </c>
      <c r="V189" s="389">
        <f t="shared" ref="V189" si="453">W189+X189</f>
        <v>0</v>
      </c>
      <c r="W189" s="390">
        <v>0</v>
      </c>
      <c r="X189" s="390">
        <v>0</v>
      </c>
    </row>
    <row r="190" spans="1:24" s="388" customFormat="1" ht="16.7" hidden="1" customHeight="1">
      <c r="A190" s="912"/>
      <c r="B190" s="913"/>
      <c r="C190" s="914"/>
      <c r="D190" s="915"/>
      <c r="E190" s="912"/>
      <c r="F190" s="912"/>
      <c r="G190" s="913"/>
      <c r="H190" s="387">
        <v>4336391</v>
      </c>
      <c r="I190" s="387">
        <v>3496152</v>
      </c>
      <c r="J190" s="921" t="s">
        <v>2</v>
      </c>
      <c r="K190" s="917">
        <f t="shared" ref="K190:X190" si="454">K187+K189</f>
        <v>1981926</v>
      </c>
      <c r="L190" s="917">
        <f t="shared" si="454"/>
        <v>1141687</v>
      </c>
      <c r="M190" s="919">
        <f t="shared" si="454"/>
        <v>75170</v>
      </c>
      <c r="N190" s="919">
        <f t="shared" si="454"/>
        <v>1066517</v>
      </c>
      <c r="O190" s="917">
        <f t="shared" si="454"/>
        <v>840239</v>
      </c>
      <c r="P190" s="917">
        <f t="shared" si="454"/>
        <v>0</v>
      </c>
      <c r="Q190" s="919">
        <f t="shared" si="454"/>
        <v>0</v>
      </c>
      <c r="R190" s="919">
        <f t="shared" si="454"/>
        <v>0</v>
      </c>
      <c r="S190" s="917">
        <f t="shared" si="454"/>
        <v>840239</v>
      </c>
      <c r="T190" s="919">
        <f t="shared" si="454"/>
        <v>44506</v>
      </c>
      <c r="U190" s="919">
        <f t="shared" si="454"/>
        <v>795733</v>
      </c>
      <c r="V190" s="917">
        <f t="shared" si="454"/>
        <v>0</v>
      </c>
      <c r="W190" s="919">
        <f t="shared" si="454"/>
        <v>0</v>
      </c>
      <c r="X190" s="919">
        <f t="shared" si="454"/>
        <v>0</v>
      </c>
    </row>
    <row r="191" spans="1:24" s="388" customFormat="1" ht="16.7" hidden="1" customHeight="1">
      <c r="A191" s="912"/>
      <c r="B191" s="913"/>
      <c r="C191" s="914"/>
      <c r="D191" s="915"/>
      <c r="E191" s="912"/>
      <c r="F191" s="912"/>
      <c r="G191" s="913"/>
      <c r="H191" s="387">
        <v>0</v>
      </c>
      <c r="I191" s="387">
        <v>0</v>
      </c>
      <c r="J191" s="922"/>
      <c r="K191" s="918"/>
      <c r="L191" s="918"/>
      <c r="M191" s="920"/>
      <c r="N191" s="920"/>
      <c r="O191" s="918"/>
      <c r="P191" s="918"/>
      <c r="Q191" s="920"/>
      <c r="R191" s="920"/>
      <c r="S191" s="918"/>
      <c r="T191" s="920"/>
      <c r="U191" s="920"/>
      <c r="V191" s="918"/>
      <c r="W191" s="920"/>
      <c r="X191" s="920"/>
    </row>
    <row r="192" spans="1:24" s="388" customFormat="1" ht="18.75" customHeight="1">
      <c r="A192" s="912">
        <v>16</v>
      </c>
      <c r="B192" s="913" t="s">
        <v>725</v>
      </c>
      <c r="C192" s="914" t="s">
        <v>43</v>
      </c>
      <c r="D192" s="915" t="s">
        <v>728</v>
      </c>
      <c r="E192" s="912" t="s">
        <v>648</v>
      </c>
      <c r="F192" s="912" t="s">
        <v>729</v>
      </c>
      <c r="G192" s="913" t="s">
        <v>653</v>
      </c>
      <c r="H192" s="387">
        <f>H193+H194+H195+H196</f>
        <v>13349070</v>
      </c>
      <c r="I192" s="387">
        <f>I193+I194+I195+I196</f>
        <v>9494610</v>
      </c>
      <c r="J192" s="921" t="s">
        <v>0</v>
      </c>
      <c r="K192" s="917">
        <f t="shared" ref="K192" si="455">L192+O192</f>
        <v>2173754</v>
      </c>
      <c r="L192" s="917">
        <f t="shared" ref="L192" si="456">M192+N192</f>
        <v>1756688</v>
      </c>
      <c r="M192" s="919">
        <v>30714</v>
      </c>
      <c r="N192" s="919">
        <v>1725974</v>
      </c>
      <c r="O192" s="917">
        <f t="shared" ref="O192" si="457">P192+S192+V192</f>
        <v>417066</v>
      </c>
      <c r="P192" s="917">
        <f t="shared" ref="P192" si="458">Q192+R192</f>
        <v>0</v>
      </c>
      <c r="Q192" s="919">
        <v>0</v>
      </c>
      <c r="R192" s="919">
        <v>0</v>
      </c>
      <c r="S192" s="917">
        <f t="shared" ref="S192" si="459">T192+U192</f>
        <v>417066</v>
      </c>
      <c r="T192" s="919">
        <v>5421</v>
      </c>
      <c r="U192" s="919">
        <v>411645</v>
      </c>
      <c r="V192" s="917">
        <f t="shared" ref="V192" si="460">W192+X192</f>
        <v>0</v>
      </c>
      <c r="W192" s="919">
        <v>0</v>
      </c>
      <c r="X192" s="919">
        <v>0</v>
      </c>
    </row>
    <row r="193" spans="1:24" s="388" customFormat="1" ht="18.75" customHeight="1">
      <c r="A193" s="912"/>
      <c r="B193" s="913"/>
      <c r="C193" s="914"/>
      <c r="D193" s="915"/>
      <c r="E193" s="912"/>
      <c r="F193" s="912"/>
      <c r="G193" s="913"/>
      <c r="H193" s="387">
        <v>7423868</v>
      </c>
      <c r="I193" s="387">
        <v>5108029</v>
      </c>
      <c r="J193" s="922"/>
      <c r="K193" s="918"/>
      <c r="L193" s="918"/>
      <c r="M193" s="920"/>
      <c r="N193" s="920"/>
      <c r="O193" s="918"/>
      <c r="P193" s="918"/>
      <c r="Q193" s="920"/>
      <c r="R193" s="920"/>
      <c r="S193" s="918"/>
      <c r="T193" s="920"/>
      <c r="U193" s="920"/>
      <c r="V193" s="918"/>
      <c r="W193" s="920"/>
      <c r="X193" s="920"/>
    </row>
    <row r="194" spans="1:24" s="388" customFormat="1" ht="18.75" customHeight="1">
      <c r="A194" s="912"/>
      <c r="B194" s="913"/>
      <c r="C194" s="914"/>
      <c r="D194" s="915"/>
      <c r="E194" s="912"/>
      <c r="F194" s="912"/>
      <c r="G194" s="913"/>
      <c r="H194" s="387">
        <v>0</v>
      </c>
      <c r="I194" s="387">
        <v>0</v>
      </c>
      <c r="J194" s="387" t="s">
        <v>1</v>
      </c>
      <c r="K194" s="389">
        <f t="shared" ref="K194" si="461">L194+O194</f>
        <v>1680706</v>
      </c>
      <c r="L194" s="389">
        <f t="shared" ref="L194" si="462">M194+N194</f>
        <v>559151</v>
      </c>
      <c r="M194" s="390">
        <v>0</v>
      </c>
      <c r="N194" s="390">
        <v>559151</v>
      </c>
      <c r="O194" s="389">
        <f t="shared" ref="O194" si="463">P194+S194+V194</f>
        <v>1121555</v>
      </c>
      <c r="P194" s="389">
        <f t="shared" ref="P194" si="464">Q194+R194</f>
        <v>0</v>
      </c>
      <c r="Q194" s="390">
        <v>0</v>
      </c>
      <c r="R194" s="390">
        <v>0</v>
      </c>
      <c r="S194" s="389">
        <f t="shared" ref="S194" si="465">T194+U194</f>
        <v>1121555</v>
      </c>
      <c r="T194" s="390">
        <v>0</v>
      </c>
      <c r="U194" s="390">
        <v>1121555</v>
      </c>
      <c r="V194" s="389">
        <f t="shared" ref="V194" si="466">W194+X194</f>
        <v>0</v>
      </c>
      <c r="W194" s="390">
        <v>0</v>
      </c>
      <c r="X194" s="390">
        <v>0</v>
      </c>
    </row>
    <row r="195" spans="1:24" s="388" customFormat="1" ht="18.75" customHeight="1">
      <c r="A195" s="912"/>
      <c r="B195" s="913"/>
      <c r="C195" s="914"/>
      <c r="D195" s="915"/>
      <c r="E195" s="912"/>
      <c r="F195" s="912"/>
      <c r="G195" s="913"/>
      <c r="H195" s="387">
        <v>5925202</v>
      </c>
      <c r="I195" s="387">
        <v>4386581</v>
      </c>
      <c r="J195" s="921" t="s">
        <v>2</v>
      </c>
      <c r="K195" s="917">
        <f t="shared" ref="K195:X195" si="467">K192+K194</f>
        <v>3854460</v>
      </c>
      <c r="L195" s="917">
        <f t="shared" si="467"/>
        <v>2315839</v>
      </c>
      <c r="M195" s="919">
        <f t="shared" si="467"/>
        <v>30714</v>
      </c>
      <c r="N195" s="919">
        <f t="shared" si="467"/>
        <v>2285125</v>
      </c>
      <c r="O195" s="917">
        <f t="shared" si="467"/>
        <v>1538621</v>
      </c>
      <c r="P195" s="917">
        <f t="shared" si="467"/>
        <v>0</v>
      </c>
      <c r="Q195" s="919">
        <f t="shared" si="467"/>
        <v>0</v>
      </c>
      <c r="R195" s="919">
        <f t="shared" si="467"/>
        <v>0</v>
      </c>
      <c r="S195" s="917">
        <f t="shared" si="467"/>
        <v>1538621</v>
      </c>
      <c r="T195" s="919">
        <f t="shared" si="467"/>
        <v>5421</v>
      </c>
      <c r="U195" s="919">
        <f t="shared" si="467"/>
        <v>1533200</v>
      </c>
      <c r="V195" s="917">
        <f t="shared" si="467"/>
        <v>0</v>
      </c>
      <c r="W195" s="919">
        <f t="shared" si="467"/>
        <v>0</v>
      </c>
      <c r="X195" s="919">
        <f t="shared" si="467"/>
        <v>0</v>
      </c>
    </row>
    <row r="196" spans="1:24" s="388" customFormat="1" ht="18.75" customHeight="1">
      <c r="A196" s="912"/>
      <c r="B196" s="913"/>
      <c r="C196" s="914"/>
      <c r="D196" s="915"/>
      <c r="E196" s="912"/>
      <c r="F196" s="912"/>
      <c r="G196" s="913"/>
      <c r="H196" s="387">
        <v>0</v>
      </c>
      <c r="I196" s="387">
        <v>0</v>
      </c>
      <c r="J196" s="922"/>
      <c r="K196" s="918"/>
      <c r="L196" s="918"/>
      <c r="M196" s="920"/>
      <c r="N196" s="920"/>
      <c r="O196" s="918"/>
      <c r="P196" s="918"/>
      <c r="Q196" s="920"/>
      <c r="R196" s="920"/>
      <c r="S196" s="918"/>
      <c r="T196" s="920"/>
      <c r="U196" s="920"/>
      <c r="V196" s="918"/>
      <c r="W196" s="920"/>
      <c r="X196" s="920"/>
    </row>
    <row r="197" spans="1:24" s="388" customFormat="1" ht="15" hidden="1" customHeight="1">
      <c r="A197" s="912">
        <v>35</v>
      </c>
      <c r="B197" s="913" t="s">
        <v>730</v>
      </c>
      <c r="C197" s="914" t="s">
        <v>731</v>
      </c>
      <c r="D197" s="915" t="s">
        <v>732</v>
      </c>
      <c r="E197" s="912" t="s">
        <v>648</v>
      </c>
      <c r="F197" s="912" t="s">
        <v>718</v>
      </c>
      <c r="G197" s="913" t="s">
        <v>658</v>
      </c>
      <c r="H197" s="387">
        <f>H198+H199+H200+H201</f>
        <v>1484640</v>
      </c>
      <c r="I197" s="387">
        <f>I198+I199+I200+I201</f>
        <v>1273860</v>
      </c>
      <c r="J197" s="921" t="s">
        <v>0</v>
      </c>
      <c r="K197" s="917">
        <f t="shared" ref="K197" si="468">L197+O197</f>
        <v>210780</v>
      </c>
      <c r="L197" s="917">
        <f t="shared" ref="L197" si="469">M197+N197</f>
        <v>179163</v>
      </c>
      <c r="M197" s="919">
        <v>179163</v>
      </c>
      <c r="N197" s="919">
        <v>0</v>
      </c>
      <c r="O197" s="917">
        <f t="shared" ref="O197" si="470">P197+S197+V197</f>
        <v>31617</v>
      </c>
      <c r="P197" s="917">
        <f t="shared" ref="P197" si="471">Q197+R197</f>
        <v>21078</v>
      </c>
      <c r="Q197" s="919">
        <v>21078</v>
      </c>
      <c r="R197" s="919">
        <v>0</v>
      </c>
      <c r="S197" s="917">
        <f t="shared" ref="S197" si="472">T197+U197</f>
        <v>10539</v>
      </c>
      <c r="T197" s="919">
        <v>10539</v>
      </c>
      <c r="U197" s="919">
        <v>0</v>
      </c>
      <c r="V197" s="917">
        <f t="shared" ref="V197" si="473">W197+X197</f>
        <v>0</v>
      </c>
      <c r="W197" s="919">
        <v>0</v>
      </c>
      <c r="X197" s="919">
        <v>0</v>
      </c>
    </row>
    <row r="198" spans="1:24" s="388" customFormat="1" ht="15" hidden="1" customHeight="1">
      <c r="A198" s="912"/>
      <c r="B198" s="913"/>
      <c r="C198" s="914"/>
      <c r="D198" s="915"/>
      <c r="E198" s="912"/>
      <c r="F198" s="912"/>
      <c r="G198" s="913"/>
      <c r="H198" s="387">
        <v>1261944</v>
      </c>
      <c r="I198" s="387">
        <v>1082781</v>
      </c>
      <c r="J198" s="922"/>
      <c r="K198" s="918"/>
      <c r="L198" s="918"/>
      <c r="M198" s="920"/>
      <c r="N198" s="920"/>
      <c r="O198" s="918"/>
      <c r="P198" s="918"/>
      <c r="Q198" s="920"/>
      <c r="R198" s="920"/>
      <c r="S198" s="918"/>
      <c r="T198" s="920"/>
      <c r="U198" s="920"/>
      <c r="V198" s="918"/>
      <c r="W198" s="920"/>
      <c r="X198" s="920"/>
    </row>
    <row r="199" spans="1:24" s="388" customFormat="1" ht="15" hidden="1" customHeight="1">
      <c r="A199" s="912"/>
      <c r="B199" s="913"/>
      <c r="C199" s="914"/>
      <c r="D199" s="915"/>
      <c r="E199" s="912"/>
      <c r="F199" s="912"/>
      <c r="G199" s="913"/>
      <c r="H199" s="387">
        <v>148464</v>
      </c>
      <c r="I199" s="387">
        <v>127386</v>
      </c>
      <c r="J199" s="387" t="s">
        <v>1</v>
      </c>
      <c r="K199" s="389">
        <f t="shared" ref="K199" si="474">L199+O199</f>
        <v>0</v>
      </c>
      <c r="L199" s="389">
        <f t="shared" ref="L199" si="475">M199+N199</f>
        <v>0</v>
      </c>
      <c r="M199" s="390">
        <v>0</v>
      </c>
      <c r="N199" s="390">
        <v>0</v>
      </c>
      <c r="O199" s="389">
        <f t="shared" ref="O199" si="476">P199+S199+V199</f>
        <v>0</v>
      </c>
      <c r="P199" s="389">
        <f t="shared" ref="P199" si="477">Q199+R199</f>
        <v>0</v>
      </c>
      <c r="Q199" s="390">
        <v>0</v>
      </c>
      <c r="R199" s="390">
        <v>0</v>
      </c>
      <c r="S199" s="389">
        <f t="shared" ref="S199" si="478">T199+U199</f>
        <v>0</v>
      </c>
      <c r="T199" s="390">
        <v>0</v>
      </c>
      <c r="U199" s="390">
        <v>0</v>
      </c>
      <c r="V199" s="389">
        <f t="shared" ref="V199" si="479">W199+X199</f>
        <v>0</v>
      </c>
      <c r="W199" s="390">
        <v>0</v>
      </c>
      <c r="X199" s="390">
        <v>0</v>
      </c>
    </row>
    <row r="200" spans="1:24" s="388" customFormat="1" ht="15" hidden="1" customHeight="1">
      <c r="A200" s="912"/>
      <c r="B200" s="913"/>
      <c r="C200" s="914"/>
      <c r="D200" s="915"/>
      <c r="E200" s="912"/>
      <c r="F200" s="912"/>
      <c r="G200" s="913"/>
      <c r="H200" s="387">
        <v>74232</v>
      </c>
      <c r="I200" s="387">
        <v>63693</v>
      </c>
      <c r="J200" s="921" t="s">
        <v>2</v>
      </c>
      <c r="K200" s="917">
        <f t="shared" ref="K200:X200" si="480">K197+K199</f>
        <v>210780</v>
      </c>
      <c r="L200" s="917">
        <f t="shared" si="480"/>
        <v>179163</v>
      </c>
      <c r="M200" s="919">
        <f t="shared" si="480"/>
        <v>179163</v>
      </c>
      <c r="N200" s="919">
        <f t="shared" si="480"/>
        <v>0</v>
      </c>
      <c r="O200" s="917">
        <f t="shared" si="480"/>
        <v>31617</v>
      </c>
      <c r="P200" s="917">
        <f t="shared" si="480"/>
        <v>21078</v>
      </c>
      <c r="Q200" s="919">
        <f t="shared" si="480"/>
        <v>21078</v>
      </c>
      <c r="R200" s="919">
        <f t="shared" si="480"/>
        <v>0</v>
      </c>
      <c r="S200" s="917">
        <f t="shared" si="480"/>
        <v>10539</v>
      </c>
      <c r="T200" s="919">
        <f t="shared" si="480"/>
        <v>10539</v>
      </c>
      <c r="U200" s="919">
        <f t="shared" si="480"/>
        <v>0</v>
      </c>
      <c r="V200" s="917">
        <f t="shared" si="480"/>
        <v>0</v>
      </c>
      <c r="W200" s="919">
        <f t="shared" si="480"/>
        <v>0</v>
      </c>
      <c r="X200" s="919">
        <f t="shared" si="480"/>
        <v>0</v>
      </c>
    </row>
    <row r="201" spans="1:24" s="388" customFormat="1" ht="15" hidden="1" customHeight="1">
      <c r="A201" s="912"/>
      <c r="B201" s="913"/>
      <c r="C201" s="914"/>
      <c r="D201" s="915"/>
      <c r="E201" s="912"/>
      <c r="F201" s="912"/>
      <c r="G201" s="913"/>
      <c r="H201" s="387">
        <v>0</v>
      </c>
      <c r="I201" s="387">
        <v>0</v>
      </c>
      <c r="J201" s="922"/>
      <c r="K201" s="918"/>
      <c r="L201" s="918"/>
      <c r="M201" s="920"/>
      <c r="N201" s="920"/>
      <c r="O201" s="918"/>
      <c r="P201" s="918"/>
      <c r="Q201" s="920"/>
      <c r="R201" s="920"/>
      <c r="S201" s="918"/>
      <c r="T201" s="920"/>
      <c r="U201" s="920"/>
      <c r="V201" s="918"/>
      <c r="W201" s="920"/>
      <c r="X201" s="920"/>
    </row>
    <row r="202" spans="1:24" s="388" customFormat="1" ht="15" hidden="1" customHeight="1">
      <c r="A202" s="912">
        <v>36</v>
      </c>
      <c r="B202" s="923" t="s">
        <v>733</v>
      </c>
      <c r="C202" s="914" t="s">
        <v>734</v>
      </c>
      <c r="D202" s="929" t="s">
        <v>735</v>
      </c>
      <c r="E202" s="912" t="s">
        <v>736</v>
      </c>
      <c r="F202" s="932" t="s">
        <v>737</v>
      </c>
      <c r="G202" s="923" t="s">
        <v>658</v>
      </c>
      <c r="H202" s="387">
        <f>H203+H204+H205+H206</f>
        <v>4909018</v>
      </c>
      <c r="I202" s="387">
        <f>I203+I204+I205+I206</f>
        <v>3542749</v>
      </c>
      <c r="J202" s="921" t="s">
        <v>0</v>
      </c>
      <c r="K202" s="917">
        <f t="shared" ref="K202" si="481">L202+O202</f>
        <v>1366269</v>
      </c>
      <c r="L202" s="917">
        <f t="shared" ref="L202" si="482">M202+N202</f>
        <v>1222451</v>
      </c>
      <c r="M202" s="919">
        <v>1222451</v>
      </c>
      <c r="N202" s="919">
        <v>0</v>
      </c>
      <c r="O202" s="917">
        <f t="shared" ref="O202" si="483">P202+S202+V202</f>
        <v>143818</v>
      </c>
      <c r="P202" s="917">
        <f t="shared" ref="P202" si="484">Q202+R202</f>
        <v>143818</v>
      </c>
      <c r="Q202" s="919">
        <v>143818</v>
      </c>
      <c r="R202" s="919">
        <v>0</v>
      </c>
      <c r="S202" s="917">
        <f t="shared" ref="S202" si="485">T202+U202</f>
        <v>0</v>
      </c>
      <c r="T202" s="919">
        <v>0</v>
      </c>
      <c r="U202" s="919">
        <v>0</v>
      </c>
      <c r="V202" s="917">
        <f t="shared" ref="V202" si="486">W202+X202</f>
        <v>0</v>
      </c>
      <c r="W202" s="919">
        <v>0</v>
      </c>
      <c r="X202" s="919">
        <v>0</v>
      </c>
    </row>
    <row r="203" spans="1:24" s="388" customFormat="1" ht="15" hidden="1" customHeight="1">
      <c r="A203" s="912"/>
      <c r="B203" s="924"/>
      <c r="C203" s="914"/>
      <c r="D203" s="930"/>
      <c r="E203" s="912"/>
      <c r="F203" s="933"/>
      <c r="G203" s="924"/>
      <c r="H203" s="387">
        <v>4392279</v>
      </c>
      <c r="I203" s="387">
        <v>3169828</v>
      </c>
      <c r="J203" s="922"/>
      <c r="K203" s="918"/>
      <c r="L203" s="918"/>
      <c r="M203" s="920"/>
      <c r="N203" s="920"/>
      <c r="O203" s="918"/>
      <c r="P203" s="918"/>
      <c r="Q203" s="920"/>
      <c r="R203" s="920"/>
      <c r="S203" s="918"/>
      <c r="T203" s="920"/>
      <c r="U203" s="920"/>
      <c r="V203" s="918"/>
      <c r="W203" s="920"/>
      <c r="X203" s="920"/>
    </row>
    <row r="204" spans="1:24" s="388" customFormat="1" ht="15" hidden="1" customHeight="1">
      <c r="A204" s="912"/>
      <c r="B204" s="924"/>
      <c r="C204" s="914"/>
      <c r="D204" s="930"/>
      <c r="E204" s="912"/>
      <c r="F204" s="933"/>
      <c r="G204" s="924"/>
      <c r="H204" s="387">
        <v>516739</v>
      </c>
      <c r="I204" s="387">
        <v>372921</v>
      </c>
      <c r="J204" s="387" t="s">
        <v>1</v>
      </c>
      <c r="K204" s="389">
        <f t="shared" ref="K204" si="487">L204+O204</f>
        <v>0</v>
      </c>
      <c r="L204" s="389">
        <f t="shared" ref="L204" si="488">M204+N204</f>
        <v>0</v>
      </c>
      <c r="M204" s="390">
        <v>0</v>
      </c>
      <c r="N204" s="390">
        <v>0</v>
      </c>
      <c r="O204" s="389">
        <f t="shared" ref="O204" si="489">P204+S204+V204</f>
        <v>0</v>
      </c>
      <c r="P204" s="389">
        <f t="shared" ref="P204" si="490">Q204+R204</f>
        <v>0</v>
      </c>
      <c r="Q204" s="390">
        <v>0</v>
      </c>
      <c r="R204" s="390">
        <v>0</v>
      </c>
      <c r="S204" s="389">
        <f t="shared" ref="S204" si="491">T204+U204</f>
        <v>0</v>
      </c>
      <c r="T204" s="390">
        <v>0</v>
      </c>
      <c r="U204" s="390">
        <v>0</v>
      </c>
      <c r="V204" s="389">
        <f t="shared" ref="V204" si="492">W204+X204</f>
        <v>0</v>
      </c>
      <c r="W204" s="390">
        <v>0</v>
      </c>
      <c r="X204" s="390">
        <v>0</v>
      </c>
    </row>
    <row r="205" spans="1:24" s="388" customFormat="1" ht="15" hidden="1" customHeight="1">
      <c r="A205" s="912"/>
      <c r="B205" s="924"/>
      <c r="C205" s="914"/>
      <c r="D205" s="930"/>
      <c r="E205" s="912"/>
      <c r="F205" s="933"/>
      <c r="G205" s="924"/>
      <c r="H205" s="387">
        <v>0</v>
      </c>
      <c r="I205" s="387">
        <v>0</v>
      </c>
      <c r="J205" s="921" t="s">
        <v>2</v>
      </c>
      <c r="K205" s="917">
        <f t="shared" ref="K205:X205" si="493">K202+K204</f>
        <v>1366269</v>
      </c>
      <c r="L205" s="917">
        <f t="shared" si="493"/>
        <v>1222451</v>
      </c>
      <c r="M205" s="919">
        <f t="shared" si="493"/>
        <v>1222451</v>
      </c>
      <c r="N205" s="919">
        <f t="shared" si="493"/>
        <v>0</v>
      </c>
      <c r="O205" s="917">
        <f t="shared" si="493"/>
        <v>143818</v>
      </c>
      <c r="P205" s="917">
        <f t="shared" si="493"/>
        <v>143818</v>
      </c>
      <c r="Q205" s="919">
        <f t="shared" si="493"/>
        <v>143818</v>
      </c>
      <c r="R205" s="919">
        <f t="shared" si="493"/>
        <v>0</v>
      </c>
      <c r="S205" s="917">
        <f t="shared" si="493"/>
        <v>0</v>
      </c>
      <c r="T205" s="919">
        <f t="shared" si="493"/>
        <v>0</v>
      </c>
      <c r="U205" s="919">
        <f t="shared" si="493"/>
        <v>0</v>
      </c>
      <c r="V205" s="917">
        <f t="shared" si="493"/>
        <v>0</v>
      </c>
      <c r="W205" s="919">
        <f t="shared" si="493"/>
        <v>0</v>
      </c>
      <c r="X205" s="919">
        <f t="shared" si="493"/>
        <v>0</v>
      </c>
    </row>
    <row r="206" spans="1:24" s="388" customFormat="1" ht="15" hidden="1" customHeight="1">
      <c r="A206" s="912"/>
      <c r="B206" s="925"/>
      <c r="C206" s="914"/>
      <c r="D206" s="931"/>
      <c r="E206" s="912"/>
      <c r="F206" s="934"/>
      <c r="G206" s="925"/>
      <c r="H206" s="387">
        <v>0</v>
      </c>
      <c r="I206" s="387">
        <v>0</v>
      </c>
      <c r="J206" s="922"/>
      <c r="K206" s="918"/>
      <c r="L206" s="918"/>
      <c r="M206" s="920"/>
      <c r="N206" s="920"/>
      <c r="O206" s="918"/>
      <c r="P206" s="918"/>
      <c r="Q206" s="920"/>
      <c r="R206" s="920"/>
      <c r="S206" s="918"/>
      <c r="T206" s="920"/>
      <c r="U206" s="920"/>
      <c r="V206" s="918"/>
      <c r="W206" s="920"/>
      <c r="X206" s="920"/>
    </row>
    <row r="207" spans="1:24" s="388" customFormat="1" ht="18" customHeight="1">
      <c r="A207" s="912">
        <v>17</v>
      </c>
      <c r="B207" s="935" t="s">
        <v>738</v>
      </c>
      <c r="C207" s="914" t="s">
        <v>739</v>
      </c>
      <c r="D207" s="929" t="s">
        <v>740</v>
      </c>
      <c r="E207" s="912" t="s">
        <v>648</v>
      </c>
      <c r="F207" s="932" t="s">
        <v>741</v>
      </c>
      <c r="G207" s="923" t="s">
        <v>690</v>
      </c>
      <c r="H207" s="387">
        <f>H208+H209+H210+H211</f>
        <v>12861200</v>
      </c>
      <c r="I207" s="387">
        <f>I208+I209+I210+I211</f>
        <v>11531185</v>
      </c>
      <c r="J207" s="921" t="s">
        <v>0</v>
      </c>
      <c r="K207" s="917">
        <f t="shared" ref="K207" si="494">L207+O207</f>
        <v>673000</v>
      </c>
      <c r="L207" s="917">
        <f t="shared" ref="L207" si="495">M207+N207</f>
        <v>572050</v>
      </c>
      <c r="M207" s="919">
        <v>572050</v>
      </c>
      <c r="N207" s="919">
        <v>0</v>
      </c>
      <c r="O207" s="917">
        <f t="shared" ref="O207" si="496">P207+S207+V207</f>
        <v>100950</v>
      </c>
      <c r="P207" s="917">
        <f t="shared" ref="P207" si="497">Q207+R207</f>
        <v>67300</v>
      </c>
      <c r="Q207" s="919">
        <v>67300</v>
      </c>
      <c r="R207" s="919">
        <v>0</v>
      </c>
      <c r="S207" s="917">
        <f t="shared" ref="S207" si="498">T207+U207</f>
        <v>33650</v>
      </c>
      <c r="T207" s="919">
        <v>33650</v>
      </c>
      <c r="U207" s="919">
        <v>0</v>
      </c>
      <c r="V207" s="917">
        <f t="shared" ref="V207" si="499">W207+X207</f>
        <v>0</v>
      </c>
      <c r="W207" s="919">
        <v>0</v>
      </c>
      <c r="X207" s="919">
        <v>0</v>
      </c>
    </row>
    <row r="208" spans="1:24" s="388" customFormat="1" ht="18" customHeight="1">
      <c r="A208" s="912"/>
      <c r="B208" s="927"/>
      <c r="C208" s="914"/>
      <c r="D208" s="930"/>
      <c r="E208" s="912"/>
      <c r="F208" s="933"/>
      <c r="G208" s="924"/>
      <c r="H208" s="387">
        <v>10932020</v>
      </c>
      <c r="I208" s="387">
        <v>9801507</v>
      </c>
      <c r="J208" s="922"/>
      <c r="K208" s="918"/>
      <c r="L208" s="918"/>
      <c r="M208" s="920"/>
      <c r="N208" s="920"/>
      <c r="O208" s="918"/>
      <c r="P208" s="918"/>
      <c r="Q208" s="920"/>
      <c r="R208" s="920"/>
      <c r="S208" s="918"/>
      <c r="T208" s="920"/>
      <c r="U208" s="920"/>
      <c r="V208" s="918"/>
      <c r="W208" s="920"/>
      <c r="X208" s="920"/>
    </row>
    <row r="209" spans="1:24" s="388" customFormat="1" ht="18" customHeight="1">
      <c r="A209" s="912"/>
      <c r="B209" s="927"/>
      <c r="C209" s="914"/>
      <c r="D209" s="930"/>
      <c r="E209" s="912"/>
      <c r="F209" s="933"/>
      <c r="G209" s="924"/>
      <c r="H209" s="387">
        <v>1286120</v>
      </c>
      <c r="I209" s="387">
        <v>1153119</v>
      </c>
      <c r="J209" s="387" t="s">
        <v>1</v>
      </c>
      <c r="K209" s="389">
        <f t="shared" ref="K209" si="500">L209+O209</f>
        <v>657015</v>
      </c>
      <c r="L209" s="389">
        <f t="shared" ref="L209" si="501">M209+N209</f>
        <v>558463</v>
      </c>
      <c r="M209" s="390">
        <v>558463</v>
      </c>
      <c r="N209" s="390">
        <v>0</v>
      </c>
      <c r="O209" s="389">
        <f t="shared" ref="O209" si="502">P209+S209+V209</f>
        <v>98552</v>
      </c>
      <c r="P209" s="389">
        <f t="shared" ref="P209" si="503">Q209+R209</f>
        <v>65701</v>
      </c>
      <c r="Q209" s="390">
        <v>65701</v>
      </c>
      <c r="R209" s="390">
        <v>0</v>
      </c>
      <c r="S209" s="389">
        <f t="shared" ref="S209" si="504">T209+U209</f>
        <v>32851</v>
      </c>
      <c r="T209" s="390">
        <v>32851</v>
      </c>
      <c r="U209" s="390">
        <v>0</v>
      </c>
      <c r="V209" s="389">
        <f t="shared" ref="V209" si="505">W209+X209</f>
        <v>0</v>
      </c>
      <c r="W209" s="390">
        <v>0</v>
      </c>
      <c r="X209" s="390">
        <v>0</v>
      </c>
    </row>
    <row r="210" spans="1:24" s="388" customFormat="1" ht="18" customHeight="1">
      <c r="A210" s="912"/>
      <c r="B210" s="927"/>
      <c r="C210" s="914"/>
      <c r="D210" s="930"/>
      <c r="E210" s="912"/>
      <c r="F210" s="933"/>
      <c r="G210" s="924"/>
      <c r="H210" s="387">
        <v>643060</v>
      </c>
      <c r="I210" s="387">
        <v>576559</v>
      </c>
      <c r="J210" s="921" t="s">
        <v>2</v>
      </c>
      <c r="K210" s="917">
        <f t="shared" ref="K210:X210" si="506">K207+K209</f>
        <v>1330015</v>
      </c>
      <c r="L210" s="917">
        <f t="shared" si="506"/>
        <v>1130513</v>
      </c>
      <c r="M210" s="919">
        <f t="shared" si="506"/>
        <v>1130513</v>
      </c>
      <c r="N210" s="919">
        <f t="shared" si="506"/>
        <v>0</v>
      </c>
      <c r="O210" s="917">
        <f t="shared" si="506"/>
        <v>199502</v>
      </c>
      <c r="P210" s="917">
        <f t="shared" si="506"/>
        <v>133001</v>
      </c>
      <c r="Q210" s="919">
        <f t="shared" si="506"/>
        <v>133001</v>
      </c>
      <c r="R210" s="919">
        <f t="shared" si="506"/>
        <v>0</v>
      </c>
      <c r="S210" s="917">
        <f t="shared" si="506"/>
        <v>66501</v>
      </c>
      <c r="T210" s="919">
        <f t="shared" si="506"/>
        <v>66501</v>
      </c>
      <c r="U210" s="919">
        <f t="shared" si="506"/>
        <v>0</v>
      </c>
      <c r="V210" s="917">
        <f t="shared" si="506"/>
        <v>0</v>
      </c>
      <c r="W210" s="919">
        <f t="shared" si="506"/>
        <v>0</v>
      </c>
      <c r="X210" s="919">
        <f t="shared" si="506"/>
        <v>0</v>
      </c>
    </row>
    <row r="211" spans="1:24" s="388" customFormat="1" ht="18" customHeight="1">
      <c r="A211" s="912"/>
      <c r="B211" s="928"/>
      <c r="C211" s="914"/>
      <c r="D211" s="931"/>
      <c r="E211" s="912"/>
      <c r="F211" s="934"/>
      <c r="G211" s="925"/>
      <c r="H211" s="387">
        <v>0</v>
      </c>
      <c r="I211" s="387">
        <v>0</v>
      </c>
      <c r="J211" s="922"/>
      <c r="K211" s="918"/>
      <c r="L211" s="918"/>
      <c r="M211" s="920"/>
      <c r="N211" s="920"/>
      <c r="O211" s="918"/>
      <c r="P211" s="918"/>
      <c r="Q211" s="920"/>
      <c r="R211" s="920"/>
      <c r="S211" s="918"/>
      <c r="T211" s="920"/>
      <c r="U211" s="920"/>
      <c r="V211" s="918"/>
      <c r="W211" s="920"/>
      <c r="X211" s="920"/>
    </row>
    <row r="212" spans="1:24" s="388" customFormat="1" ht="18.75" customHeight="1">
      <c r="A212" s="912">
        <v>18</v>
      </c>
      <c r="B212" s="935" t="s">
        <v>738</v>
      </c>
      <c r="C212" s="914" t="s">
        <v>739</v>
      </c>
      <c r="D212" s="943" t="s">
        <v>742</v>
      </c>
      <c r="E212" s="940" t="s">
        <v>648</v>
      </c>
      <c r="F212" s="946" t="s">
        <v>741</v>
      </c>
      <c r="G212" s="923" t="s">
        <v>464</v>
      </c>
      <c r="H212" s="387">
        <f>H213+H214+H215+H216</f>
        <v>20339000</v>
      </c>
      <c r="I212" s="387">
        <f>I213+I214+I215+I216</f>
        <v>15921476</v>
      </c>
      <c r="J212" s="921" t="s">
        <v>0</v>
      </c>
      <c r="K212" s="917">
        <f t="shared" ref="K212" si="507">L212+O212</f>
        <v>0</v>
      </c>
      <c r="L212" s="917">
        <f t="shared" ref="L212" si="508">M212+N212</f>
        <v>0</v>
      </c>
      <c r="M212" s="919">
        <v>0</v>
      </c>
      <c r="N212" s="919">
        <v>0</v>
      </c>
      <c r="O212" s="917">
        <f t="shared" ref="O212" si="509">P212+S212+V212</f>
        <v>0</v>
      </c>
      <c r="P212" s="917">
        <f t="shared" ref="P212" si="510">Q212+R212</f>
        <v>0</v>
      </c>
      <c r="Q212" s="919">
        <v>0</v>
      </c>
      <c r="R212" s="919">
        <v>0</v>
      </c>
      <c r="S212" s="917">
        <f t="shared" ref="S212" si="511">T212+U212</f>
        <v>0</v>
      </c>
      <c r="T212" s="919">
        <v>0</v>
      </c>
      <c r="U212" s="919">
        <v>0</v>
      </c>
      <c r="V212" s="917">
        <f t="shared" ref="V212" si="512">W212+X212</f>
        <v>0</v>
      </c>
      <c r="W212" s="919">
        <v>0</v>
      </c>
      <c r="X212" s="919">
        <v>0</v>
      </c>
    </row>
    <row r="213" spans="1:24" s="388" customFormat="1" ht="18.75" customHeight="1">
      <c r="A213" s="912"/>
      <c r="B213" s="927"/>
      <c r="C213" s="914"/>
      <c r="D213" s="944"/>
      <c r="E213" s="940"/>
      <c r="F213" s="947"/>
      <c r="G213" s="924"/>
      <c r="H213" s="387">
        <v>17288150</v>
      </c>
      <c r="I213" s="387">
        <v>13533254</v>
      </c>
      <c r="J213" s="922"/>
      <c r="K213" s="918"/>
      <c r="L213" s="918"/>
      <c r="M213" s="920"/>
      <c r="N213" s="920"/>
      <c r="O213" s="918"/>
      <c r="P213" s="918"/>
      <c r="Q213" s="920"/>
      <c r="R213" s="920"/>
      <c r="S213" s="918"/>
      <c r="T213" s="920"/>
      <c r="U213" s="920"/>
      <c r="V213" s="918"/>
      <c r="W213" s="920"/>
      <c r="X213" s="920"/>
    </row>
    <row r="214" spans="1:24" s="388" customFormat="1" ht="18.75" customHeight="1">
      <c r="A214" s="912"/>
      <c r="B214" s="927"/>
      <c r="C214" s="914"/>
      <c r="D214" s="944"/>
      <c r="E214" s="940"/>
      <c r="F214" s="947"/>
      <c r="G214" s="924"/>
      <c r="H214" s="387">
        <v>3050850</v>
      </c>
      <c r="I214" s="387">
        <v>2388222</v>
      </c>
      <c r="J214" s="387" t="s">
        <v>1</v>
      </c>
      <c r="K214" s="389">
        <f t="shared" ref="K214" si="513">L214+O214</f>
        <v>4417524</v>
      </c>
      <c r="L214" s="389">
        <f t="shared" ref="L214" si="514">M214+N214</f>
        <v>3754896</v>
      </c>
      <c r="M214" s="390">
        <v>3754896</v>
      </c>
      <c r="N214" s="390">
        <v>0</v>
      </c>
      <c r="O214" s="389">
        <f t="shared" ref="O214" si="515">P214+S214+V214</f>
        <v>662628</v>
      </c>
      <c r="P214" s="389">
        <f t="shared" ref="P214" si="516">Q214+R214</f>
        <v>662628</v>
      </c>
      <c r="Q214" s="390">
        <v>662628</v>
      </c>
      <c r="R214" s="390">
        <v>0</v>
      </c>
      <c r="S214" s="389">
        <f t="shared" ref="S214" si="517">T214+U214</f>
        <v>0</v>
      </c>
      <c r="T214" s="390">
        <v>0</v>
      </c>
      <c r="U214" s="390">
        <v>0</v>
      </c>
      <c r="V214" s="389">
        <f t="shared" ref="V214" si="518">W214+X214</f>
        <v>0</v>
      </c>
      <c r="W214" s="390">
        <v>0</v>
      </c>
      <c r="X214" s="390">
        <v>0</v>
      </c>
    </row>
    <row r="215" spans="1:24" s="388" customFormat="1" ht="18.75" customHeight="1">
      <c r="A215" s="912"/>
      <c r="B215" s="927"/>
      <c r="C215" s="914"/>
      <c r="D215" s="944"/>
      <c r="E215" s="940"/>
      <c r="F215" s="947"/>
      <c r="G215" s="924"/>
      <c r="H215" s="387">
        <v>0</v>
      </c>
      <c r="I215" s="387">
        <v>0</v>
      </c>
      <c r="J215" s="921" t="s">
        <v>2</v>
      </c>
      <c r="K215" s="917">
        <f t="shared" ref="K215:X215" si="519">K212+K214</f>
        <v>4417524</v>
      </c>
      <c r="L215" s="917">
        <f t="shared" si="519"/>
        <v>3754896</v>
      </c>
      <c r="M215" s="919">
        <f t="shared" si="519"/>
        <v>3754896</v>
      </c>
      <c r="N215" s="919">
        <f t="shared" si="519"/>
        <v>0</v>
      </c>
      <c r="O215" s="917">
        <f t="shared" si="519"/>
        <v>662628</v>
      </c>
      <c r="P215" s="917">
        <f t="shared" si="519"/>
        <v>662628</v>
      </c>
      <c r="Q215" s="919">
        <f t="shared" si="519"/>
        <v>662628</v>
      </c>
      <c r="R215" s="919">
        <f t="shared" si="519"/>
        <v>0</v>
      </c>
      <c r="S215" s="917">
        <f t="shared" si="519"/>
        <v>0</v>
      </c>
      <c r="T215" s="919">
        <f t="shared" si="519"/>
        <v>0</v>
      </c>
      <c r="U215" s="919">
        <f t="shared" si="519"/>
        <v>0</v>
      </c>
      <c r="V215" s="917">
        <f t="shared" si="519"/>
        <v>0</v>
      </c>
      <c r="W215" s="919">
        <f t="shared" si="519"/>
        <v>0</v>
      </c>
      <c r="X215" s="919">
        <f t="shared" si="519"/>
        <v>0</v>
      </c>
    </row>
    <row r="216" spans="1:24" s="388" customFormat="1" ht="18.75" customHeight="1">
      <c r="A216" s="912"/>
      <c r="B216" s="928"/>
      <c r="C216" s="914"/>
      <c r="D216" s="945"/>
      <c r="E216" s="940"/>
      <c r="F216" s="948"/>
      <c r="G216" s="925"/>
      <c r="H216" s="387">
        <v>0</v>
      </c>
      <c r="I216" s="387">
        <v>0</v>
      </c>
      <c r="J216" s="922"/>
      <c r="K216" s="918"/>
      <c r="L216" s="918"/>
      <c r="M216" s="920"/>
      <c r="N216" s="920"/>
      <c r="O216" s="918"/>
      <c r="P216" s="918"/>
      <c r="Q216" s="920"/>
      <c r="R216" s="920"/>
      <c r="S216" s="918"/>
      <c r="T216" s="920"/>
      <c r="U216" s="920"/>
      <c r="V216" s="918"/>
      <c r="W216" s="920"/>
      <c r="X216" s="920"/>
    </row>
    <row r="217" spans="1:24" s="388" customFormat="1" ht="16.5" hidden="1" customHeight="1">
      <c r="A217" s="912">
        <v>38</v>
      </c>
      <c r="B217" s="923" t="s">
        <v>743</v>
      </c>
      <c r="C217" s="914" t="s">
        <v>739</v>
      </c>
      <c r="D217" s="929" t="s">
        <v>744</v>
      </c>
      <c r="E217" s="912" t="s">
        <v>736</v>
      </c>
      <c r="F217" s="932" t="s">
        <v>745</v>
      </c>
      <c r="G217" s="923" t="s">
        <v>658</v>
      </c>
      <c r="H217" s="387">
        <f>H218+H219+H220+H221</f>
        <v>17397543</v>
      </c>
      <c r="I217" s="387">
        <f>I218+I219+I220+I221</f>
        <v>11558342</v>
      </c>
      <c r="J217" s="921" t="s">
        <v>0</v>
      </c>
      <c r="K217" s="917">
        <f t="shared" ref="K217" si="520">L217+O217</f>
        <v>5839201</v>
      </c>
      <c r="L217" s="917">
        <f t="shared" ref="L217" si="521">M217+N217</f>
        <v>5514801</v>
      </c>
      <c r="M217" s="919">
        <v>5514801</v>
      </c>
      <c r="N217" s="919">
        <v>0</v>
      </c>
      <c r="O217" s="917">
        <f t="shared" ref="O217" si="522">P217+S217+V217</f>
        <v>324400</v>
      </c>
      <c r="P217" s="917">
        <f t="shared" ref="P217" si="523">Q217+R217</f>
        <v>324400</v>
      </c>
      <c r="Q217" s="919">
        <v>324400</v>
      </c>
      <c r="R217" s="919">
        <v>0</v>
      </c>
      <c r="S217" s="917">
        <f t="shared" ref="S217" si="524">T217+U217</f>
        <v>0</v>
      </c>
      <c r="T217" s="919">
        <v>0</v>
      </c>
      <c r="U217" s="919">
        <v>0</v>
      </c>
      <c r="V217" s="917">
        <f t="shared" ref="V217" si="525">W217+X217</f>
        <v>0</v>
      </c>
      <c r="W217" s="919">
        <v>0</v>
      </c>
      <c r="X217" s="919">
        <v>0</v>
      </c>
    </row>
    <row r="218" spans="1:24" s="388" customFormat="1" ht="16.5" hidden="1" customHeight="1">
      <c r="A218" s="912"/>
      <c r="B218" s="924"/>
      <c r="C218" s="914"/>
      <c r="D218" s="930"/>
      <c r="E218" s="912"/>
      <c r="F218" s="933"/>
      <c r="G218" s="924"/>
      <c r="H218" s="387">
        <v>16431013</v>
      </c>
      <c r="I218" s="387">
        <v>10916212</v>
      </c>
      <c r="J218" s="922"/>
      <c r="K218" s="918"/>
      <c r="L218" s="918"/>
      <c r="M218" s="920"/>
      <c r="N218" s="920"/>
      <c r="O218" s="918"/>
      <c r="P218" s="918"/>
      <c r="Q218" s="920"/>
      <c r="R218" s="920"/>
      <c r="S218" s="918"/>
      <c r="T218" s="920"/>
      <c r="U218" s="920"/>
      <c r="V218" s="918"/>
      <c r="W218" s="920"/>
      <c r="X218" s="920"/>
    </row>
    <row r="219" spans="1:24" s="388" customFormat="1" ht="16.5" hidden="1" customHeight="1">
      <c r="A219" s="912"/>
      <c r="B219" s="924"/>
      <c r="C219" s="914"/>
      <c r="D219" s="930"/>
      <c r="E219" s="912"/>
      <c r="F219" s="933"/>
      <c r="G219" s="924"/>
      <c r="H219" s="387">
        <v>966530</v>
      </c>
      <c r="I219" s="387">
        <v>642130</v>
      </c>
      <c r="J219" s="387" t="s">
        <v>1</v>
      </c>
      <c r="K219" s="389">
        <f t="shared" ref="K219" si="526">L219+O219</f>
        <v>0</v>
      </c>
      <c r="L219" s="389">
        <f t="shared" ref="L219" si="527">M219+N219</f>
        <v>0</v>
      </c>
      <c r="M219" s="390">
        <v>0</v>
      </c>
      <c r="N219" s="390">
        <v>0</v>
      </c>
      <c r="O219" s="389">
        <f t="shared" ref="O219" si="528">P219+S219+V219</f>
        <v>0</v>
      </c>
      <c r="P219" s="389">
        <f t="shared" ref="P219" si="529">Q219+R219</f>
        <v>0</v>
      </c>
      <c r="Q219" s="390">
        <v>0</v>
      </c>
      <c r="R219" s="390">
        <v>0</v>
      </c>
      <c r="S219" s="389">
        <f t="shared" ref="S219" si="530">T219+U219</f>
        <v>0</v>
      </c>
      <c r="T219" s="390">
        <v>0</v>
      </c>
      <c r="U219" s="390">
        <v>0</v>
      </c>
      <c r="V219" s="389">
        <f t="shared" ref="V219" si="531">W219+X219</f>
        <v>0</v>
      </c>
      <c r="W219" s="390">
        <v>0</v>
      </c>
      <c r="X219" s="390">
        <v>0</v>
      </c>
    </row>
    <row r="220" spans="1:24" s="388" customFormat="1" ht="16.5" hidden="1" customHeight="1">
      <c r="A220" s="912"/>
      <c r="B220" s="924"/>
      <c r="C220" s="914"/>
      <c r="D220" s="930"/>
      <c r="E220" s="912"/>
      <c r="F220" s="933"/>
      <c r="G220" s="924"/>
      <c r="H220" s="387">
        <v>0</v>
      </c>
      <c r="I220" s="387">
        <v>0</v>
      </c>
      <c r="J220" s="921" t="s">
        <v>2</v>
      </c>
      <c r="K220" s="917">
        <f t="shared" ref="K220:X220" si="532">K217+K219</f>
        <v>5839201</v>
      </c>
      <c r="L220" s="917">
        <f t="shared" si="532"/>
        <v>5514801</v>
      </c>
      <c r="M220" s="919">
        <f t="shared" si="532"/>
        <v>5514801</v>
      </c>
      <c r="N220" s="919">
        <f t="shared" si="532"/>
        <v>0</v>
      </c>
      <c r="O220" s="917">
        <f t="shared" si="532"/>
        <v>324400</v>
      </c>
      <c r="P220" s="917">
        <f t="shared" si="532"/>
        <v>324400</v>
      </c>
      <c r="Q220" s="919">
        <f t="shared" si="532"/>
        <v>324400</v>
      </c>
      <c r="R220" s="919">
        <f t="shared" si="532"/>
        <v>0</v>
      </c>
      <c r="S220" s="917">
        <f t="shared" si="532"/>
        <v>0</v>
      </c>
      <c r="T220" s="919">
        <f t="shared" si="532"/>
        <v>0</v>
      </c>
      <c r="U220" s="919">
        <f t="shared" si="532"/>
        <v>0</v>
      </c>
      <c r="V220" s="917">
        <f t="shared" si="532"/>
        <v>0</v>
      </c>
      <c r="W220" s="919">
        <f t="shared" si="532"/>
        <v>0</v>
      </c>
      <c r="X220" s="919">
        <f t="shared" si="532"/>
        <v>0</v>
      </c>
    </row>
    <row r="221" spans="1:24" s="388" customFormat="1" ht="16.5" hidden="1" customHeight="1">
      <c r="A221" s="912"/>
      <c r="B221" s="925"/>
      <c r="C221" s="914"/>
      <c r="D221" s="931"/>
      <c r="E221" s="912"/>
      <c r="F221" s="934"/>
      <c r="G221" s="925"/>
      <c r="H221" s="387">
        <v>0</v>
      </c>
      <c r="I221" s="387">
        <v>0</v>
      </c>
      <c r="J221" s="922"/>
      <c r="K221" s="918"/>
      <c r="L221" s="918"/>
      <c r="M221" s="920"/>
      <c r="N221" s="920"/>
      <c r="O221" s="918"/>
      <c r="P221" s="918"/>
      <c r="Q221" s="920"/>
      <c r="R221" s="920"/>
      <c r="S221" s="918"/>
      <c r="T221" s="920"/>
      <c r="U221" s="920"/>
      <c r="V221" s="918"/>
      <c r="W221" s="920"/>
      <c r="X221" s="920"/>
    </row>
    <row r="222" spans="1:24" s="388" customFormat="1" ht="18.75" customHeight="1">
      <c r="A222" s="912">
        <v>19</v>
      </c>
      <c r="B222" s="923" t="s">
        <v>743</v>
      </c>
      <c r="C222" s="914" t="s">
        <v>739</v>
      </c>
      <c r="D222" s="929" t="s">
        <v>746</v>
      </c>
      <c r="E222" s="912" t="s">
        <v>736</v>
      </c>
      <c r="F222" s="932" t="s">
        <v>737</v>
      </c>
      <c r="G222" s="923" t="s">
        <v>690</v>
      </c>
      <c r="H222" s="387">
        <f>H223+H224+H225+H226</f>
        <v>19801420</v>
      </c>
      <c r="I222" s="387">
        <f>I223+I224+I225+I226</f>
        <v>6286894</v>
      </c>
      <c r="J222" s="921" t="s">
        <v>0</v>
      </c>
      <c r="K222" s="917">
        <f t="shared" ref="K222" si="533">L222+O222</f>
        <v>10493403</v>
      </c>
      <c r="L222" s="917">
        <f t="shared" ref="L222" si="534">M222+N222</f>
        <v>10493403</v>
      </c>
      <c r="M222" s="919">
        <v>10493403</v>
      </c>
      <c r="N222" s="919">
        <v>0</v>
      </c>
      <c r="O222" s="917">
        <f t="shared" ref="O222" si="535">P222+S222+V222</f>
        <v>0</v>
      </c>
      <c r="P222" s="917">
        <f t="shared" ref="P222" si="536">Q222+R222</f>
        <v>0</v>
      </c>
      <c r="Q222" s="919">
        <v>0</v>
      </c>
      <c r="R222" s="919">
        <v>0</v>
      </c>
      <c r="S222" s="917">
        <f t="shared" ref="S222" si="537">T222+U222</f>
        <v>0</v>
      </c>
      <c r="T222" s="919">
        <v>0</v>
      </c>
      <c r="U222" s="919">
        <v>0</v>
      </c>
      <c r="V222" s="917">
        <f t="shared" ref="V222" si="538">W222+X222</f>
        <v>0</v>
      </c>
      <c r="W222" s="919">
        <v>0</v>
      </c>
      <c r="X222" s="919">
        <v>0</v>
      </c>
    </row>
    <row r="223" spans="1:24" s="388" customFormat="1" ht="18.75" customHeight="1">
      <c r="A223" s="912"/>
      <c r="B223" s="924"/>
      <c r="C223" s="914"/>
      <c r="D223" s="930"/>
      <c r="E223" s="912"/>
      <c r="F223" s="933"/>
      <c r="G223" s="924"/>
      <c r="H223" s="387">
        <v>19624949</v>
      </c>
      <c r="I223" s="387">
        <v>6110423</v>
      </c>
      <c r="J223" s="922"/>
      <c r="K223" s="918"/>
      <c r="L223" s="918"/>
      <c r="M223" s="920"/>
      <c r="N223" s="920"/>
      <c r="O223" s="918"/>
      <c r="P223" s="918"/>
      <c r="Q223" s="920"/>
      <c r="R223" s="920"/>
      <c r="S223" s="918"/>
      <c r="T223" s="920"/>
      <c r="U223" s="920"/>
      <c r="V223" s="918"/>
      <c r="W223" s="920"/>
      <c r="X223" s="920"/>
    </row>
    <row r="224" spans="1:24" s="388" customFormat="1" ht="18.75" customHeight="1">
      <c r="A224" s="912"/>
      <c r="B224" s="924"/>
      <c r="C224" s="914"/>
      <c r="D224" s="930"/>
      <c r="E224" s="912"/>
      <c r="F224" s="933"/>
      <c r="G224" s="924"/>
      <c r="H224" s="387">
        <v>0</v>
      </c>
      <c r="I224" s="387">
        <v>0</v>
      </c>
      <c r="J224" s="387" t="s">
        <v>1</v>
      </c>
      <c r="K224" s="389">
        <f t="shared" ref="K224" si="539">L224+O224</f>
        <v>3021123</v>
      </c>
      <c r="L224" s="389">
        <f t="shared" ref="L224" si="540">M224+N224</f>
        <v>3021123</v>
      </c>
      <c r="M224" s="390">
        <v>3021123</v>
      </c>
      <c r="N224" s="390">
        <v>0</v>
      </c>
      <c r="O224" s="389">
        <f t="shared" ref="O224" si="541">P224+S224+V224</f>
        <v>0</v>
      </c>
      <c r="P224" s="389">
        <f t="shared" ref="P224" si="542">Q224+R224</f>
        <v>0</v>
      </c>
      <c r="Q224" s="390">
        <v>0</v>
      </c>
      <c r="R224" s="390">
        <v>0</v>
      </c>
      <c r="S224" s="389">
        <f t="shared" ref="S224" si="543">T224+U224</f>
        <v>0</v>
      </c>
      <c r="T224" s="390">
        <v>0</v>
      </c>
      <c r="U224" s="390">
        <v>0</v>
      </c>
      <c r="V224" s="389">
        <f t="shared" ref="V224" si="544">W224+X224</f>
        <v>0</v>
      </c>
      <c r="W224" s="390">
        <v>0</v>
      </c>
      <c r="X224" s="390">
        <v>0</v>
      </c>
    </row>
    <row r="225" spans="1:24" s="388" customFormat="1" ht="18.75" customHeight="1">
      <c r="A225" s="912"/>
      <c r="B225" s="924"/>
      <c r="C225" s="914"/>
      <c r="D225" s="930"/>
      <c r="E225" s="912"/>
      <c r="F225" s="933"/>
      <c r="G225" s="924"/>
      <c r="H225" s="387">
        <v>176471</v>
      </c>
      <c r="I225" s="387">
        <v>176471</v>
      </c>
      <c r="J225" s="921" t="s">
        <v>2</v>
      </c>
      <c r="K225" s="917">
        <f t="shared" ref="K225:X225" si="545">K222+K224</f>
        <v>13514526</v>
      </c>
      <c r="L225" s="917">
        <f t="shared" si="545"/>
        <v>13514526</v>
      </c>
      <c r="M225" s="919">
        <f t="shared" si="545"/>
        <v>13514526</v>
      </c>
      <c r="N225" s="919">
        <f t="shared" si="545"/>
        <v>0</v>
      </c>
      <c r="O225" s="917">
        <f t="shared" si="545"/>
        <v>0</v>
      </c>
      <c r="P225" s="917">
        <f t="shared" si="545"/>
        <v>0</v>
      </c>
      <c r="Q225" s="919">
        <f t="shared" si="545"/>
        <v>0</v>
      </c>
      <c r="R225" s="919">
        <f t="shared" si="545"/>
        <v>0</v>
      </c>
      <c r="S225" s="917">
        <f t="shared" si="545"/>
        <v>0</v>
      </c>
      <c r="T225" s="919">
        <f t="shared" si="545"/>
        <v>0</v>
      </c>
      <c r="U225" s="919">
        <f t="shared" si="545"/>
        <v>0</v>
      </c>
      <c r="V225" s="917">
        <f t="shared" si="545"/>
        <v>0</v>
      </c>
      <c r="W225" s="919">
        <f t="shared" si="545"/>
        <v>0</v>
      </c>
      <c r="X225" s="919">
        <f t="shared" si="545"/>
        <v>0</v>
      </c>
    </row>
    <row r="226" spans="1:24" s="388" customFormat="1" ht="18.75" customHeight="1">
      <c r="A226" s="912"/>
      <c r="B226" s="925"/>
      <c r="C226" s="914"/>
      <c r="D226" s="931"/>
      <c r="E226" s="912"/>
      <c r="F226" s="934"/>
      <c r="G226" s="925"/>
      <c r="H226" s="387">
        <v>0</v>
      </c>
      <c r="I226" s="387">
        <v>0</v>
      </c>
      <c r="J226" s="922"/>
      <c r="K226" s="918"/>
      <c r="L226" s="918"/>
      <c r="M226" s="920"/>
      <c r="N226" s="920"/>
      <c r="O226" s="918"/>
      <c r="P226" s="918"/>
      <c r="Q226" s="920"/>
      <c r="R226" s="920"/>
      <c r="S226" s="918"/>
      <c r="T226" s="920"/>
      <c r="U226" s="920"/>
      <c r="V226" s="918"/>
      <c r="W226" s="920"/>
      <c r="X226" s="920"/>
    </row>
    <row r="227" spans="1:24" s="388" customFormat="1" ht="16.5" hidden="1" customHeight="1">
      <c r="A227" s="912">
        <v>40</v>
      </c>
      <c r="B227" s="923" t="s">
        <v>743</v>
      </c>
      <c r="C227" s="914" t="s">
        <v>739</v>
      </c>
      <c r="D227" s="929" t="s">
        <v>747</v>
      </c>
      <c r="E227" s="912" t="s">
        <v>648</v>
      </c>
      <c r="F227" s="932" t="s">
        <v>748</v>
      </c>
      <c r="G227" s="923" t="s">
        <v>658</v>
      </c>
      <c r="H227" s="387">
        <f>H228+H229+H230+H231</f>
        <v>6157250</v>
      </c>
      <c r="I227" s="387">
        <f>I228+I229+I230+I231</f>
        <v>5769750</v>
      </c>
      <c r="J227" s="921" t="s">
        <v>0</v>
      </c>
      <c r="K227" s="917">
        <f t="shared" ref="K227" si="546">L227+O227</f>
        <v>387500</v>
      </c>
      <c r="L227" s="917">
        <f t="shared" ref="L227" si="547">M227+N227</f>
        <v>329375</v>
      </c>
      <c r="M227" s="919">
        <v>329375</v>
      </c>
      <c r="N227" s="919">
        <v>0</v>
      </c>
      <c r="O227" s="917">
        <f t="shared" ref="O227" si="548">P227+S227+V227</f>
        <v>58125</v>
      </c>
      <c r="P227" s="917">
        <f t="shared" ref="P227" si="549">Q227+R227</f>
        <v>58125</v>
      </c>
      <c r="Q227" s="919">
        <v>58125</v>
      </c>
      <c r="R227" s="919">
        <v>0</v>
      </c>
      <c r="S227" s="917">
        <f t="shared" ref="S227" si="550">T227+U227</f>
        <v>0</v>
      </c>
      <c r="T227" s="919">
        <v>0</v>
      </c>
      <c r="U227" s="919">
        <v>0</v>
      </c>
      <c r="V227" s="917">
        <f t="shared" ref="V227" si="551">W227+X227</f>
        <v>0</v>
      </c>
      <c r="W227" s="919">
        <v>0</v>
      </c>
      <c r="X227" s="919">
        <v>0</v>
      </c>
    </row>
    <row r="228" spans="1:24" s="388" customFormat="1" ht="16.5" hidden="1" customHeight="1">
      <c r="A228" s="912"/>
      <c r="B228" s="924"/>
      <c r="C228" s="914"/>
      <c r="D228" s="930"/>
      <c r="E228" s="912"/>
      <c r="F228" s="933"/>
      <c r="G228" s="924"/>
      <c r="H228" s="387">
        <v>5233662</v>
      </c>
      <c r="I228" s="387">
        <v>4904287</v>
      </c>
      <c r="J228" s="922"/>
      <c r="K228" s="918"/>
      <c r="L228" s="918"/>
      <c r="M228" s="920"/>
      <c r="N228" s="920"/>
      <c r="O228" s="918"/>
      <c r="P228" s="918"/>
      <c r="Q228" s="920"/>
      <c r="R228" s="920"/>
      <c r="S228" s="918"/>
      <c r="T228" s="920"/>
      <c r="U228" s="920"/>
      <c r="V228" s="918"/>
      <c r="W228" s="920"/>
      <c r="X228" s="920"/>
    </row>
    <row r="229" spans="1:24" s="388" customFormat="1" ht="16.5" hidden="1" customHeight="1">
      <c r="A229" s="912"/>
      <c r="B229" s="924"/>
      <c r="C229" s="914"/>
      <c r="D229" s="930"/>
      <c r="E229" s="912"/>
      <c r="F229" s="933"/>
      <c r="G229" s="924"/>
      <c r="H229" s="387">
        <v>923588</v>
      </c>
      <c r="I229" s="387">
        <v>865463</v>
      </c>
      <c r="J229" s="387" t="s">
        <v>1</v>
      </c>
      <c r="K229" s="389">
        <f t="shared" ref="K229" si="552">L229+O229</f>
        <v>0</v>
      </c>
      <c r="L229" s="389">
        <f t="shared" ref="L229" si="553">M229+N229</f>
        <v>0</v>
      </c>
      <c r="M229" s="390">
        <v>0</v>
      </c>
      <c r="N229" s="390">
        <v>0</v>
      </c>
      <c r="O229" s="389">
        <f t="shared" ref="O229" si="554">P229+S229+V229</f>
        <v>0</v>
      </c>
      <c r="P229" s="389">
        <f t="shared" ref="P229" si="555">Q229+R229</f>
        <v>0</v>
      </c>
      <c r="Q229" s="390">
        <v>0</v>
      </c>
      <c r="R229" s="390">
        <v>0</v>
      </c>
      <c r="S229" s="389">
        <f t="shared" ref="S229" si="556">T229+U229</f>
        <v>0</v>
      </c>
      <c r="T229" s="390">
        <v>0</v>
      </c>
      <c r="U229" s="390">
        <v>0</v>
      </c>
      <c r="V229" s="389">
        <f t="shared" ref="V229" si="557">W229+X229</f>
        <v>0</v>
      </c>
      <c r="W229" s="390">
        <v>0</v>
      </c>
      <c r="X229" s="390">
        <v>0</v>
      </c>
    </row>
    <row r="230" spans="1:24" s="388" customFormat="1" ht="16.5" hidden="1" customHeight="1">
      <c r="A230" s="912"/>
      <c r="B230" s="924"/>
      <c r="C230" s="914"/>
      <c r="D230" s="930"/>
      <c r="E230" s="912"/>
      <c r="F230" s="933"/>
      <c r="G230" s="924"/>
      <c r="H230" s="387">
        <v>0</v>
      </c>
      <c r="I230" s="387">
        <v>0</v>
      </c>
      <c r="J230" s="921" t="s">
        <v>2</v>
      </c>
      <c r="K230" s="917">
        <f t="shared" ref="K230:X230" si="558">K227+K229</f>
        <v>387500</v>
      </c>
      <c r="L230" s="917">
        <f t="shared" si="558"/>
        <v>329375</v>
      </c>
      <c r="M230" s="919">
        <f t="shared" si="558"/>
        <v>329375</v>
      </c>
      <c r="N230" s="919">
        <f t="shared" si="558"/>
        <v>0</v>
      </c>
      <c r="O230" s="917">
        <f t="shared" si="558"/>
        <v>58125</v>
      </c>
      <c r="P230" s="917">
        <f t="shared" si="558"/>
        <v>58125</v>
      </c>
      <c r="Q230" s="919">
        <f t="shared" si="558"/>
        <v>58125</v>
      </c>
      <c r="R230" s="919">
        <f t="shared" si="558"/>
        <v>0</v>
      </c>
      <c r="S230" s="917">
        <f t="shared" si="558"/>
        <v>0</v>
      </c>
      <c r="T230" s="919">
        <f t="shared" si="558"/>
        <v>0</v>
      </c>
      <c r="U230" s="919">
        <f t="shared" si="558"/>
        <v>0</v>
      </c>
      <c r="V230" s="917">
        <f t="shared" si="558"/>
        <v>0</v>
      </c>
      <c r="W230" s="919">
        <f t="shared" si="558"/>
        <v>0</v>
      </c>
      <c r="X230" s="919">
        <f t="shared" si="558"/>
        <v>0</v>
      </c>
    </row>
    <row r="231" spans="1:24" s="388" customFormat="1" ht="16.5" hidden="1" customHeight="1">
      <c r="A231" s="912"/>
      <c r="B231" s="925"/>
      <c r="C231" s="914"/>
      <c r="D231" s="931"/>
      <c r="E231" s="912"/>
      <c r="F231" s="934"/>
      <c r="G231" s="925"/>
      <c r="H231" s="387">
        <v>0</v>
      </c>
      <c r="I231" s="387">
        <v>0</v>
      </c>
      <c r="J231" s="922"/>
      <c r="K231" s="918"/>
      <c r="L231" s="918"/>
      <c r="M231" s="920"/>
      <c r="N231" s="920"/>
      <c r="O231" s="918"/>
      <c r="P231" s="918"/>
      <c r="Q231" s="920"/>
      <c r="R231" s="920"/>
      <c r="S231" s="918"/>
      <c r="T231" s="920"/>
      <c r="U231" s="920"/>
      <c r="V231" s="918"/>
      <c r="W231" s="920"/>
      <c r="X231" s="920"/>
    </row>
    <row r="232" spans="1:24" s="388" customFormat="1" ht="18.75" customHeight="1">
      <c r="A232" s="912">
        <v>20</v>
      </c>
      <c r="B232" s="923" t="s">
        <v>743</v>
      </c>
      <c r="C232" s="914" t="s">
        <v>739</v>
      </c>
      <c r="D232" s="929" t="s">
        <v>749</v>
      </c>
      <c r="E232" s="912" t="s">
        <v>736</v>
      </c>
      <c r="F232" s="932" t="s">
        <v>748</v>
      </c>
      <c r="G232" s="923" t="s">
        <v>690</v>
      </c>
      <c r="H232" s="387">
        <f>H233+H234+H235+H236</f>
        <v>37166414</v>
      </c>
      <c r="I232" s="387">
        <f>I233+I234+I235+I236</f>
        <v>32777551</v>
      </c>
      <c r="J232" s="921" t="s">
        <v>0</v>
      </c>
      <c r="K232" s="917">
        <f t="shared" ref="K232" si="559">L232+O232</f>
        <v>924972</v>
      </c>
      <c r="L232" s="917">
        <f t="shared" ref="L232" si="560">M232+N232</f>
        <v>827606</v>
      </c>
      <c r="M232" s="919">
        <v>827606</v>
      </c>
      <c r="N232" s="919">
        <v>0</v>
      </c>
      <c r="O232" s="917">
        <f t="shared" ref="O232" si="561">P232+S232+V232</f>
        <v>97366</v>
      </c>
      <c r="P232" s="917">
        <f t="shared" ref="P232" si="562">Q232+R232</f>
        <v>97366</v>
      </c>
      <c r="Q232" s="919">
        <v>97366</v>
      </c>
      <c r="R232" s="919">
        <v>0</v>
      </c>
      <c r="S232" s="917">
        <f t="shared" ref="S232" si="563">T232+U232</f>
        <v>0</v>
      </c>
      <c r="T232" s="919">
        <v>0</v>
      </c>
      <c r="U232" s="919">
        <v>0</v>
      </c>
      <c r="V232" s="917">
        <f t="shared" ref="V232" si="564">W232+X232</f>
        <v>0</v>
      </c>
      <c r="W232" s="919">
        <v>0</v>
      </c>
      <c r="X232" s="919">
        <v>0</v>
      </c>
    </row>
    <row r="233" spans="1:24" s="388" customFormat="1" ht="18.75" customHeight="1">
      <c r="A233" s="912"/>
      <c r="B233" s="924"/>
      <c r="C233" s="914"/>
      <c r="D233" s="930"/>
      <c r="E233" s="912"/>
      <c r="F233" s="933"/>
      <c r="G233" s="924"/>
      <c r="H233" s="387">
        <v>33254160</v>
      </c>
      <c r="I233" s="387">
        <v>29327283</v>
      </c>
      <c r="J233" s="922"/>
      <c r="K233" s="918"/>
      <c r="L233" s="918"/>
      <c r="M233" s="920"/>
      <c r="N233" s="920"/>
      <c r="O233" s="918"/>
      <c r="P233" s="918"/>
      <c r="Q233" s="920"/>
      <c r="R233" s="920"/>
      <c r="S233" s="918"/>
      <c r="T233" s="920"/>
      <c r="U233" s="920"/>
      <c r="V233" s="918"/>
      <c r="W233" s="920"/>
      <c r="X233" s="920"/>
    </row>
    <row r="234" spans="1:24" s="388" customFormat="1" ht="18.75" customHeight="1">
      <c r="A234" s="912"/>
      <c r="B234" s="924"/>
      <c r="C234" s="914"/>
      <c r="D234" s="930"/>
      <c r="E234" s="912"/>
      <c r="F234" s="933"/>
      <c r="G234" s="924"/>
      <c r="H234" s="387">
        <v>3912254</v>
      </c>
      <c r="I234" s="387">
        <v>3450268</v>
      </c>
      <c r="J234" s="387" t="s">
        <v>1</v>
      </c>
      <c r="K234" s="389">
        <f t="shared" ref="K234" si="565">L234+O234</f>
        <v>3463891</v>
      </c>
      <c r="L234" s="389">
        <f t="shared" ref="L234" si="566">M234+N234</f>
        <v>3099271</v>
      </c>
      <c r="M234" s="390">
        <v>3099271</v>
      </c>
      <c r="N234" s="390">
        <v>0</v>
      </c>
      <c r="O234" s="389">
        <f t="shared" ref="O234" si="567">P234+S234+V234</f>
        <v>364620</v>
      </c>
      <c r="P234" s="389">
        <f t="shared" ref="P234" si="568">Q234+R234</f>
        <v>364620</v>
      </c>
      <c r="Q234" s="390">
        <v>364620</v>
      </c>
      <c r="R234" s="390">
        <v>0</v>
      </c>
      <c r="S234" s="389">
        <f t="shared" ref="S234" si="569">T234+U234</f>
        <v>0</v>
      </c>
      <c r="T234" s="390">
        <v>0</v>
      </c>
      <c r="U234" s="390">
        <v>0</v>
      </c>
      <c r="V234" s="389">
        <f t="shared" ref="V234" si="570">W234+X234</f>
        <v>0</v>
      </c>
      <c r="W234" s="390">
        <v>0</v>
      </c>
      <c r="X234" s="390">
        <v>0</v>
      </c>
    </row>
    <row r="235" spans="1:24" s="388" customFormat="1" ht="18.75" customHeight="1">
      <c r="A235" s="912"/>
      <c r="B235" s="924"/>
      <c r="C235" s="914"/>
      <c r="D235" s="930"/>
      <c r="E235" s="912"/>
      <c r="F235" s="933"/>
      <c r="G235" s="924"/>
      <c r="H235" s="387">
        <v>0</v>
      </c>
      <c r="I235" s="387">
        <v>0</v>
      </c>
      <c r="J235" s="921" t="s">
        <v>2</v>
      </c>
      <c r="K235" s="917">
        <f t="shared" ref="K235:X235" si="571">K232+K234</f>
        <v>4388863</v>
      </c>
      <c r="L235" s="917">
        <f t="shared" si="571"/>
        <v>3926877</v>
      </c>
      <c r="M235" s="919">
        <f t="shared" si="571"/>
        <v>3926877</v>
      </c>
      <c r="N235" s="919">
        <f t="shared" si="571"/>
        <v>0</v>
      </c>
      <c r="O235" s="917">
        <f t="shared" si="571"/>
        <v>461986</v>
      </c>
      <c r="P235" s="917">
        <f t="shared" si="571"/>
        <v>461986</v>
      </c>
      <c r="Q235" s="919">
        <f t="shared" si="571"/>
        <v>461986</v>
      </c>
      <c r="R235" s="919">
        <f t="shared" si="571"/>
        <v>0</v>
      </c>
      <c r="S235" s="917">
        <f t="shared" si="571"/>
        <v>0</v>
      </c>
      <c r="T235" s="919">
        <f t="shared" si="571"/>
        <v>0</v>
      </c>
      <c r="U235" s="919">
        <f t="shared" si="571"/>
        <v>0</v>
      </c>
      <c r="V235" s="917">
        <f t="shared" si="571"/>
        <v>0</v>
      </c>
      <c r="W235" s="919">
        <f t="shared" si="571"/>
        <v>0</v>
      </c>
      <c r="X235" s="919">
        <f t="shared" si="571"/>
        <v>0</v>
      </c>
    </row>
    <row r="236" spans="1:24" s="388" customFormat="1" ht="18.75" customHeight="1">
      <c r="A236" s="912"/>
      <c r="B236" s="925"/>
      <c r="C236" s="914"/>
      <c r="D236" s="931"/>
      <c r="E236" s="912"/>
      <c r="F236" s="934"/>
      <c r="G236" s="925"/>
      <c r="H236" s="387">
        <v>0</v>
      </c>
      <c r="I236" s="387">
        <v>0</v>
      </c>
      <c r="J236" s="922"/>
      <c r="K236" s="918"/>
      <c r="L236" s="918"/>
      <c r="M236" s="920"/>
      <c r="N236" s="920"/>
      <c r="O236" s="918"/>
      <c r="P236" s="918"/>
      <c r="Q236" s="920"/>
      <c r="R236" s="920"/>
      <c r="S236" s="918"/>
      <c r="T236" s="920"/>
      <c r="U236" s="920"/>
      <c r="V236" s="918"/>
      <c r="W236" s="920"/>
      <c r="X236" s="920"/>
    </row>
    <row r="237" spans="1:24" s="388" customFormat="1" ht="16.5" hidden="1" customHeight="1">
      <c r="A237" s="912">
        <v>42</v>
      </c>
      <c r="B237" s="923" t="s">
        <v>750</v>
      </c>
      <c r="C237" s="914" t="s">
        <v>751</v>
      </c>
      <c r="D237" s="929" t="s">
        <v>752</v>
      </c>
      <c r="E237" s="912" t="s">
        <v>736</v>
      </c>
      <c r="F237" s="932" t="s">
        <v>737</v>
      </c>
      <c r="G237" s="923" t="s">
        <v>656</v>
      </c>
      <c r="H237" s="387">
        <f>H238+H239+H240+H241</f>
        <v>3240000</v>
      </c>
      <c r="I237" s="387">
        <f>I238+I239+I240+I241</f>
        <v>2790000</v>
      </c>
      <c r="J237" s="921" t="s">
        <v>0</v>
      </c>
      <c r="K237" s="917">
        <f t="shared" ref="K237" si="572">L237+O237</f>
        <v>450000</v>
      </c>
      <c r="L237" s="917">
        <f t="shared" ref="L237" si="573">M237+N237</f>
        <v>382500</v>
      </c>
      <c r="M237" s="919">
        <v>382500</v>
      </c>
      <c r="N237" s="919">
        <v>0</v>
      </c>
      <c r="O237" s="917">
        <f t="shared" ref="O237" si="574">P237+S237+V237</f>
        <v>67500</v>
      </c>
      <c r="P237" s="917">
        <f t="shared" ref="P237" si="575">Q237+R237</f>
        <v>0</v>
      </c>
      <c r="Q237" s="919">
        <v>0</v>
      </c>
      <c r="R237" s="919">
        <v>0</v>
      </c>
      <c r="S237" s="917">
        <f t="shared" ref="S237" si="576">T237+U237</f>
        <v>67500</v>
      </c>
      <c r="T237" s="919">
        <v>67500</v>
      </c>
      <c r="U237" s="919">
        <v>0</v>
      </c>
      <c r="V237" s="917">
        <f t="shared" ref="V237" si="577">W237+X237</f>
        <v>0</v>
      </c>
      <c r="W237" s="919">
        <v>0</v>
      </c>
      <c r="X237" s="919">
        <v>0</v>
      </c>
    </row>
    <row r="238" spans="1:24" s="388" customFormat="1" ht="16.5" hidden="1" customHeight="1">
      <c r="A238" s="912"/>
      <c r="B238" s="924"/>
      <c r="C238" s="914"/>
      <c r="D238" s="930"/>
      <c r="E238" s="912"/>
      <c r="F238" s="933"/>
      <c r="G238" s="924"/>
      <c r="H238" s="387">
        <v>2754000</v>
      </c>
      <c r="I238" s="387">
        <v>2371500</v>
      </c>
      <c r="J238" s="922"/>
      <c r="K238" s="918"/>
      <c r="L238" s="918"/>
      <c r="M238" s="920"/>
      <c r="N238" s="920"/>
      <c r="O238" s="918"/>
      <c r="P238" s="918"/>
      <c r="Q238" s="920"/>
      <c r="R238" s="920"/>
      <c r="S238" s="918"/>
      <c r="T238" s="920"/>
      <c r="U238" s="920"/>
      <c r="V238" s="918"/>
      <c r="W238" s="920"/>
      <c r="X238" s="920"/>
    </row>
    <row r="239" spans="1:24" s="388" customFormat="1" ht="16.5" hidden="1" customHeight="1">
      <c r="A239" s="912"/>
      <c r="B239" s="924"/>
      <c r="C239" s="914"/>
      <c r="D239" s="930"/>
      <c r="E239" s="912"/>
      <c r="F239" s="933"/>
      <c r="G239" s="924"/>
      <c r="H239" s="387">
        <v>0</v>
      </c>
      <c r="I239" s="387">
        <v>0</v>
      </c>
      <c r="J239" s="387" t="s">
        <v>1</v>
      </c>
      <c r="K239" s="389">
        <f t="shared" ref="K239" si="578">L239+O239</f>
        <v>0</v>
      </c>
      <c r="L239" s="389">
        <f t="shared" ref="L239" si="579">M239+N239</f>
        <v>0</v>
      </c>
      <c r="M239" s="390">
        <v>0</v>
      </c>
      <c r="N239" s="390">
        <v>0</v>
      </c>
      <c r="O239" s="389">
        <f t="shared" ref="O239" si="580">P239+S239+V239</f>
        <v>0</v>
      </c>
      <c r="P239" s="389">
        <f t="shared" ref="P239" si="581">Q239+R239</f>
        <v>0</v>
      </c>
      <c r="Q239" s="390">
        <v>0</v>
      </c>
      <c r="R239" s="390">
        <v>0</v>
      </c>
      <c r="S239" s="389">
        <f t="shared" ref="S239" si="582">T239+U239</f>
        <v>0</v>
      </c>
      <c r="T239" s="390">
        <v>0</v>
      </c>
      <c r="U239" s="390">
        <v>0</v>
      </c>
      <c r="V239" s="389">
        <f t="shared" ref="V239" si="583">W239+X239</f>
        <v>0</v>
      </c>
      <c r="W239" s="390">
        <v>0</v>
      </c>
      <c r="X239" s="390">
        <v>0</v>
      </c>
    </row>
    <row r="240" spans="1:24" s="388" customFormat="1" ht="16.5" hidden="1" customHeight="1">
      <c r="A240" s="912"/>
      <c r="B240" s="924"/>
      <c r="C240" s="914"/>
      <c r="D240" s="930"/>
      <c r="E240" s="912"/>
      <c r="F240" s="933"/>
      <c r="G240" s="924"/>
      <c r="H240" s="387">
        <v>486000</v>
      </c>
      <c r="I240" s="387">
        <v>418500</v>
      </c>
      <c r="J240" s="921" t="s">
        <v>2</v>
      </c>
      <c r="K240" s="917">
        <f t="shared" ref="K240:X240" si="584">K237+K239</f>
        <v>450000</v>
      </c>
      <c r="L240" s="917">
        <f t="shared" si="584"/>
        <v>382500</v>
      </c>
      <c r="M240" s="919">
        <f t="shared" si="584"/>
        <v>382500</v>
      </c>
      <c r="N240" s="919">
        <f t="shared" si="584"/>
        <v>0</v>
      </c>
      <c r="O240" s="917">
        <f t="shared" si="584"/>
        <v>67500</v>
      </c>
      <c r="P240" s="917">
        <f t="shared" si="584"/>
        <v>0</v>
      </c>
      <c r="Q240" s="919">
        <f t="shared" si="584"/>
        <v>0</v>
      </c>
      <c r="R240" s="919">
        <f t="shared" si="584"/>
        <v>0</v>
      </c>
      <c r="S240" s="917">
        <f t="shared" si="584"/>
        <v>67500</v>
      </c>
      <c r="T240" s="919">
        <f t="shared" si="584"/>
        <v>67500</v>
      </c>
      <c r="U240" s="919">
        <f t="shared" si="584"/>
        <v>0</v>
      </c>
      <c r="V240" s="917">
        <f t="shared" si="584"/>
        <v>0</v>
      </c>
      <c r="W240" s="919">
        <f t="shared" si="584"/>
        <v>0</v>
      </c>
      <c r="X240" s="919">
        <f t="shared" si="584"/>
        <v>0</v>
      </c>
    </row>
    <row r="241" spans="1:24" s="388" customFormat="1" ht="16.5" hidden="1" customHeight="1">
      <c r="A241" s="912"/>
      <c r="B241" s="925"/>
      <c r="C241" s="914"/>
      <c r="D241" s="931"/>
      <c r="E241" s="912"/>
      <c r="F241" s="934"/>
      <c r="G241" s="925"/>
      <c r="H241" s="387">
        <v>0</v>
      </c>
      <c r="I241" s="387">
        <v>0</v>
      </c>
      <c r="J241" s="922"/>
      <c r="K241" s="918"/>
      <c r="L241" s="918"/>
      <c r="M241" s="920"/>
      <c r="N241" s="920"/>
      <c r="O241" s="918"/>
      <c r="P241" s="918"/>
      <c r="Q241" s="920"/>
      <c r="R241" s="920"/>
      <c r="S241" s="918"/>
      <c r="T241" s="920"/>
      <c r="U241" s="920"/>
      <c r="V241" s="918"/>
      <c r="W241" s="920"/>
      <c r="X241" s="920"/>
    </row>
    <row r="242" spans="1:24" s="388" customFormat="1" ht="16.5" hidden="1" customHeight="1">
      <c r="A242" s="912">
        <v>43</v>
      </c>
      <c r="B242" s="923" t="s">
        <v>753</v>
      </c>
      <c r="C242" s="914" t="s">
        <v>754</v>
      </c>
      <c r="D242" s="929" t="s">
        <v>755</v>
      </c>
      <c r="E242" s="912" t="s">
        <v>756</v>
      </c>
      <c r="F242" s="932" t="s">
        <v>757</v>
      </c>
      <c r="G242" s="923" t="s">
        <v>690</v>
      </c>
      <c r="H242" s="387">
        <f>H243+H244+H245+H246</f>
        <v>3091940</v>
      </c>
      <c r="I242" s="387">
        <f>I243+I244+I245+I246</f>
        <v>609495</v>
      </c>
      <c r="J242" s="921" t="s">
        <v>0</v>
      </c>
      <c r="K242" s="917">
        <f t="shared" ref="K242" si="585">L242+O242</f>
        <v>2482445</v>
      </c>
      <c r="L242" s="917">
        <f t="shared" ref="L242" si="586">M242+N242</f>
        <v>2110078</v>
      </c>
      <c r="M242" s="919">
        <v>2110078</v>
      </c>
      <c r="N242" s="919">
        <v>0</v>
      </c>
      <c r="O242" s="917">
        <f t="shared" ref="O242" si="587">P242+S242+V242</f>
        <v>372367</v>
      </c>
      <c r="P242" s="917">
        <f t="shared" ref="P242" si="588">Q242+R242</f>
        <v>0</v>
      </c>
      <c r="Q242" s="919">
        <v>0</v>
      </c>
      <c r="R242" s="919">
        <v>0</v>
      </c>
      <c r="S242" s="917">
        <f t="shared" ref="S242" si="589">T242+U242</f>
        <v>372367</v>
      </c>
      <c r="T242" s="919">
        <v>372367</v>
      </c>
      <c r="U242" s="919">
        <v>0</v>
      </c>
      <c r="V242" s="917">
        <f t="shared" ref="V242" si="590">W242+X242</f>
        <v>0</v>
      </c>
      <c r="W242" s="919">
        <v>0</v>
      </c>
      <c r="X242" s="919">
        <v>0</v>
      </c>
    </row>
    <row r="243" spans="1:24" s="388" customFormat="1" ht="16.5" hidden="1" customHeight="1">
      <c r="A243" s="912"/>
      <c r="B243" s="924"/>
      <c r="C243" s="914"/>
      <c r="D243" s="930"/>
      <c r="E243" s="912"/>
      <c r="F243" s="933"/>
      <c r="G243" s="924"/>
      <c r="H243" s="387">
        <v>2628149</v>
      </c>
      <c r="I243" s="387">
        <v>518071</v>
      </c>
      <c r="J243" s="922"/>
      <c r="K243" s="918"/>
      <c r="L243" s="918"/>
      <c r="M243" s="920"/>
      <c r="N243" s="920"/>
      <c r="O243" s="918"/>
      <c r="P243" s="918"/>
      <c r="Q243" s="920"/>
      <c r="R243" s="920"/>
      <c r="S243" s="918"/>
      <c r="T243" s="920"/>
      <c r="U243" s="920"/>
      <c r="V243" s="918"/>
      <c r="W243" s="920"/>
      <c r="X243" s="920"/>
    </row>
    <row r="244" spans="1:24" s="388" customFormat="1" ht="16.5" hidden="1" customHeight="1">
      <c r="A244" s="912"/>
      <c r="B244" s="924"/>
      <c r="C244" s="914"/>
      <c r="D244" s="930"/>
      <c r="E244" s="912"/>
      <c r="F244" s="933"/>
      <c r="G244" s="924"/>
      <c r="H244" s="387">
        <v>0</v>
      </c>
      <c r="I244" s="387">
        <v>0</v>
      </c>
      <c r="J244" s="387" t="s">
        <v>1</v>
      </c>
      <c r="K244" s="389">
        <f t="shared" ref="K244" si="591">L244+O244</f>
        <v>0</v>
      </c>
      <c r="L244" s="389">
        <f t="shared" ref="L244" si="592">M244+N244</f>
        <v>0</v>
      </c>
      <c r="M244" s="390">
        <v>0</v>
      </c>
      <c r="N244" s="390">
        <v>0</v>
      </c>
      <c r="O244" s="389">
        <f t="shared" ref="O244" si="593">P244+S244+V244</f>
        <v>0</v>
      </c>
      <c r="P244" s="389">
        <f t="shared" ref="P244" si="594">Q244+R244</f>
        <v>0</v>
      </c>
      <c r="Q244" s="390">
        <v>0</v>
      </c>
      <c r="R244" s="390">
        <v>0</v>
      </c>
      <c r="S244" s="389">
        <f t="shared" ref="S244" si="595">T244+U244</f>
        <v>0</v>
      </c>
      <c r="T244" s="390">
        <v>0</v>
      </c>
      <c r="U244" s="390">
        <v>0</v>
      </c>
      <c r="V244" s="389">
        <f t="shared" ref="V244" si="596">W244+X244</f>
        <v>0</v>
      </c>
      <c r="W244" s="390">
        <v>0</v>
      </c>
      <c r="X244" s="390">
        <v>0</v>
      </c>
    </row>
    <row r="245" spans="1:24" s="388" customFormat="1" ht="16.5" hidden="1" customHeight="1">
      <c r="A245" s="912"/>
      <c r="B245" s="924"/>
      <c r="C245" s="914"/>
      <c r="D245" s="930"/>
      <c r="E245" s="912"/>
      <c r="F245" s="933"/>
      <c r="G245" s="924"/>
      <c r="H245" s="387">
        <v>463791</v>
      </c>
      <c r="I245" s="387">
        <v>91424</v>
      </c>
      <c r="J245" s="921" t="s">
        <v>2</v>
      </c>
      <c r="K245" s="917">
        <f t="shared" ref="K245:X245" si="597">K242+K244</f>
        <v>2482445</v>
      </c>
      <c r="L245" s="917">
        <f t="shared" si="597"/>
        <v>2110078</v>
      </c>
      <c r="M245" s="919">
        <f t="shared" si="597"/>
        <v>2110078</v>
      </c>
      <c r="N245" s="919">
        <f t="shared" si="597"/>
        <v>0</v>
      </c>
      <c r="O245" s="917">
        <f t="shared" si="597"/>
        <v>372367</v>
      </c>
      <c r="P245" s="917">
        <f t="shared" si="597"/>
        <v>0</v>
      </c>
      <c r="Q245" s="919">
        <f t="shared" si="597"/>
        <v>0</v>
      </c>
      <c r="R245" s="919">
        <f t="shared" si="597"/>
        <v>0</v>
      </c>
      <c r="S245" s="917">
        <f t="shared" si="597"/>
        <v>372367</v>
      </c>
      <c r="T245" s="919">
        <f t="shared" si="597"/>
        <v>372367</v>
      </c>
      <c r="U245" s="919">
        <f t="shared" si="597"/>
        <v>0</v>
      </c>
      <c r="V245" s="917">
        <f t="shared" si="597"/>
        <v>0</v>
      </c>
      <c r="W245" s="919">
        <f t="shared" si="597"/>
        <v>0</v>
      </c>
      <c r="X245" s="919">
        <f t="shared" si="597"/>
        <v>0</v>
      </c>
    </row>
    <row r="246" spans="1:24" s="388" customFormat="1" ht="16.5" hidden="1" customHeight="1">
      <c r="A246" s="912"/>
      <c r="B246" s="925"/>
      <c r="C246" s="914"/>
      <c r="D246" s="931"/>
      <c r="E246" s="912"/>
      <c r="F246" s="934"/>
      <c r="G246" s="925"/>
      <c r="H246" s="387">
        <v>0</v>
      </c>
      <c r="I246" s="387">
        <v>0</v>
      </c>
      <c r="J246" s="922"/>
      <c r="K246" s="918"/>
      <c r="L246" s="918"/>
      <c r="M246" s="920"/>
      <c r="N246" s="920"/>
      <c r="O246" s="918"/>
      <c r="P246" s="918"/>
      <c r="Q246" s="920"/>
      <c r="R246" s="920"/>
      <c r="S246" s="918"/>
      <c r="T246" s="920"/>
      <c r="U246" s="920"/>
      <c r="V246" s="918"/>
      <c r="W246" s="920"/>
      <c r="X246" s="920"/>
    </row>
    <row r="247" spans="1:24" s="388" customFormat="1" ht="16.5" hidden="1" customHeight="1">
      <c r="A247" s="912">
        <v>44</v>
      </c>
      <c r="B247" s="923" t="s">
        <v>758</v>
      </c>
      <c r="C247" s="914" t="s">
        <v>754</v>
      </c>
      <c r="D247" s="929" t="s">
        <v>759</v>
      </c>
      <c r="E247" s="912" t="s">
        <v>648</v>
      </c>
      <c r="F247" s="932" t="s">
        <v>760</v>
      </c>
      <c r="G247" s="923" t="s">
        <v>653</v>
      </c>
      <c r="H247" s="387">
        <f>H248+H249+H250+H251</f>
        <v>2764483</v>
      </c>
      <c r="I247" s="387">
        <f>I248+I249+I250+I251</f>
        <v>2296376</v>
      </c>
      <c r="J247" s="921" t="s">
        <v>0</v>
      </c>
      <c r="K247" s="917">
        <f t="shared" ref="K247" si="598">L247+O247</f>
        <v>468107</v>
      </c>
      <c r="L247" s="917">
        <f t="shared" ref="L247" si="599">M247+N247</f>
        <v>418835</v>
      </c>
      <c r="M247" s="919">
        <v>418835</v>
      </c>
      <c r="N247" s="919">
        <v>0</v>
      </c>
      <c r="O247" s="917">
        <f t="shared" ref="O247" si="600">P247+S247+V247</f>
        <v>49272</v>
      </c>
      <c r="P247" s="917">
        <f t="shared" ref="P247" si="601">Q247+R247</f>
        <v>49272</v>
      </c>
      <c r="Q247" s="919">
        <v>49272</v>
      </c>
      <c r="R247" s="919">
        <v>0</v>
      </c>
      <c r="S247" s="917">
        <f t="shared" ref="S247" si="602">T247+U247</f>
        <v>0</v>
      </c>
      <c r="T247" s="919">
        <v>0</v>
      </c>
      <c r="U247" s="919">
        <v>0</v>
      </c>
      <c r="V247" s="917">
        <f t="shared" ref="V247" si="603">W247+X247</f>
        <v>0</v>
      </c>
      <c r="W247" s="919">
        <v>0</v>
      </c>
      <c r="X247" s="919">
        <v>0</v>
      </c>
    </row>
    <row r="248" spans="1:24" s="388" customFormat="1" ht="16.5" hidden="1" customHeight="1">
      <c r="A248" s="912"/>
      <c r="B248" s="924"/>
      <c r="C248" s="914"/>
      <c r="D248" s="930"/>
      <c r="E248" s="912"/>
      <c r="F248" s="933"/>
      <c r="G248" s="924"/>
      <c r="H248" s="387">
        <v>2473485</v>
      </c>
      <c r="I248" s="387">
        <v>2054650</v>
      </c>
      <c r="J248" s="922"/>
      <c r="K248" s="918"/>
      <c r="L248" s="918"/>
      <c r="M248" s="920"/>
      <c r="N248" s="920"/>
      <c r="O248" s="918"/>
      <c r="P248" s="918"/>
      <c r="Q248" s="920"/>
      <c r="R248" s="920"/>
      <c r="S248" s="918"/>
      <c r="T248" s="920"/>
      <c r="U248" s="920"/>
      <c r="V248" s="918"/>
      <c r="W248" s="920"/>
      <c r="X248" s="920"/>
    </row>
    <row r="249" spans="1:24" s="388" customFormat="1" ht="16.5" hidden="1" customHeight="1">
      <c r="A249" s="912"/>
      <c r="B249" s="924"/>
      <c r="C249" s="914"/>
      <c r="D249" s="930"/>
      <c r="E249" s="912"/>
      <c r="F249" s="933"/>
      <c r="G249" s="924"/>
      <c r="H249" s="387">
        <v>290998</v>
      </c>
      <c r="I249" s="387">
        <v>241726</v>
      </c>
      <c r="J249" s="387" t="s">
        <v>1</v>
      </c>
      <c r="K249" s="389">
        <f t="shared" ref="K249" si="604">L249+O249</f>
        <v>0</v>
      </c>
      <c r="L249" s="389">
        <f t="shared" ref="L249" si="605">M249+N249</f>
        <v>0</v>
      </c>
      <c r="M249" s="390">
        <v>0</v>
      </c>
      <c r="N249" s="390">
        <v>0</v>
      </c>
      <c r="O249" s="389">
        <f t="shared" ref="O249" si="606">P249+S249+V249</f>
        <v>0</v>
      </c>
      <c r="P249" s="389">
        <f t="shared" ref="P249" si="607">Q249+R249</f>
        <v>0</v>
      </c>
      <c r="Q249" s="390">
        <v>0</v>
      </c>
      <c r="R249" s="390">
        <v>0</v>
      </c>
      <c r="S249" s="389">
        <f t="shared" ref="S249" si="608">T249+U249</f>
        <v>0</v>
      </c>
      <c r="T249" s="390">
        <v>0</v>
      </c>
      <c r="U249" s="390">
        <v>0</v>
      </c>
      <c r="V249" s="389">
        <f t="shared" ref="V249" si="609">W249+X249</f>
        <v>0</v>
      </c>
      <c r="W249" s="390">
        <v>0</v>
      </c>
      <c r="X249" s="390">
        <v>0</v>
      </c>
    </row>
    <row r="250" spans="1:24" s="388" customFormat="1" ht="16.5" hidden="1" customHeight="1">
      <c r="A250" s="912"/>
      <c r="B250" s="924"/>
      <c r="C250" s="914"/>
      <c r="D250" s="930"/>
      <c r="E250" s="912"/>
      <c r="F250" s="933"/>
      <c r="G250" s="924"/>
      <c r="H250" s="387">
        <v>0</v>
      </c>
      <c r="I250" s="387">
        <v>0</v>
      </c>
      <c r="J250" s="921" t="s">
        <v>2</v>
      </c>
      <c r="K250" s="917">
        <f t="shared" ref="K250:X250" si="610">K247+K249</f>
        <v>468107</v>
      </c>
      <c r="L250" s="917">
        <f t="shared" si="610"/>
        <v>418835</v>
      </c>
      <c r="M250" s="919">
        <f t="shared" si="610"/>
        <v>418835</v>
      </c>
      <c r="N250" s="919">
        <f t="shared" si="610"/>
        <v>0</v>
      </c>
      <c r="O250" s="917">
        <f t="shared" si="610"/>
        <v>49272</v>
      </c>
      <c r="P250" s="917">
        <f t="shared" si="610"/>
        <v>49272</v>
      </c>
      <c r="Q250" s="919">
        <f t="shared" si="610"/>
        <v>49272</v>
      </c>
      <c r="R250" s="919">
        <f t="shared" si="610"/>
        <v>0</v>
      </c>
      <c r="S250" s="917">
        <f t="shared" si="610"/>
        <v>0</v>
      </c>
      <c r="T250" s="919">
        <f t="shared" si="610"/>
        <v>0</v>
      </c>
      <c r="U250" s="919">
        <f t="shared" si="610"/>
        <v>0</v>
      </c>
      <c r="V250" s="917">
        <f t="shared" si="610"/>
        <v>0</v>
      </c>
      <c r="W250" s="919">
        <f t="shared" si="610"/>
        <v>0</v>
      </c>
      <c r="X250" s="919">
        <f t="shared" si="610"/>
        <v>0</v>
      </c>
    </row>
    <row r="251" spans="1:24" s="388" customFormat="1" ht="16.5" hidden="1" customHeight="1">
      <c r="A251" s="912"/>
      <c r="B251" s="925"/>
      <c r="C251" s="914"/>
      <c r="D251" s="931"/>
      <c r="E251" s="912"/>
      <c r="F251" s="934"/>
      <c r="G251" s="925"/>
      <c r="H251" s="387">
        <v>0</v>
      </c>
      <c r="I251" s="387">
        <v>0</v>
      </c>
      <c r="J251" s="922"/>
      <c r="K251" s="918"/>
      <c r="L251" s="918"/>
      <c r="M251" s="920"/>
      <c r="N251" s="920"/>
      <c r="O251" s="918"/>
      <c r="P251" s="918"/>
      <c r="Q251" s="920"/>
      <c r="R251" s="920"/>
      <c r="S251" s="918"/>
      <c r="T251" s="920"/>
      <c r="U251" s="920"/>
      <c r="V251" s="918"/>
      <c r="W251" s="920"/>
      <c r="X251" s="920"/>
    </row>
    <row r="252" spans="1:24" s="388" customFormat="1" ht="16.5" hidden="1" customHeight="1">
      <c r="A252" s="912">
        <v>45</v>
      </c>
      <c r="B252" s="923" t="s">
        <v>758</v>
      </c>
      <c r="C252" s="914" t="s">
        <v>754</v>
      </c>
      <c r="D252" s="929" t="s">
        <v>761</v>
      </c>
      <c r="E252" s="912" t="s">
        <v>648</v>
      </c>
      <c r="F252" s="932" t="s">
        <v>760</v>
      </c>
      <c r="G252" s="923" t="s">
        <v>656</v>
      </c>
      <c r="H252" s="387">
        <f>H253+H254+H255+H256</f>
        <v>3517126</v>
      </c>
      <c r="I252" s="387">
        <f>I253+I254+I255+I256</f>
        <v>3042490</v>
      </c>
      <c r="J252" s="921" t="s">
        <v>0</v>
      </c>
      <c r="K252" s="917">
        <f t="shared" ref="K252" si="611">L252+O252</f>
        <v>474636</v>
      </c>
      <c r="L252" s="917">
        <f t="shared" ref="L252" si="612">M252+N252</f>
        <v>474636</v>
      </c>
      <c r="M252" s="919">
        <v>474636</v>
      </c>
      <c r="N252" s="919">
        <v>0</v>
      </c>
      <c r="O252" s="917">
        <f t="shared" ref="O252" si="613">P252+S252+V252</f>
        <v>0</v>
      </c>
      <c r="P252" s="917">
        <f t="shared" ref="P252" si="614">Q252+R252</f>
        <v>0</v>
      </c>
      <c r="Q252" s="919">
        <v>0</v>
      </c>
      <c r="R252" s="919">
        <v>0</v>
      </c>
      <c r="S252" s="917">
        <f t="shared" ref="S252" si="615">T252+U252</f>
        <v>0</v>
      </c>
      <c r="T252" s="919">
        <v>0</v>
      </c>
      <c r="U252" s="919">
        <v>0</v>
      </c>
      <c r="V252" s="917">
        <f t="shared" ref="V252" si="616">W252+X252</f>
        <v>0</v>
      </c>
      <c r="W252" s="919">
        <v>0</v>
      </c>
      <c r="X252" s="919">
        <v>0</v>
      </c>
    </row>
    <row r="253" spans="1:24" s="388" customFormat="1" ht="16.5" hidden="1" customHeight="1">
      <c r="A253" s="912"/>
      <c r="B253" s="924"/>
      <c r="C253" s="914"/>
      <c r="D253" s="930"/>
      <c r="E253" s="912"/>
      <c r="F253" s="933"/>
      <c r="G253" s="924"/>
      <c r="H253" s="387">
        <v>3517126</v>
      </c>
      <c r="I253" s="387">
        <v>3042490</v>
      </c>
      <c r="J253" s="922"/>
      <c r="K253" s="918"/>
      <c r="L253" s="918"/>
      <c r="M253" s="920"/>
      <c r="N253" s="920"/>
      <c r="O253" s="918"/>
      <c r="P253" s="918"/>
      <c r="Q253" s="920"/>
      <c r="R253" s="920"/>
      <c r="S253" s="918"/>
      <c r="T253" s="920"/>
      <c r="U253" s="920"/>
      <c r="V253" s="918"/>
      <c r="W253" s="920"/>
      <c r="X253" s="920"/>
    </row>
    <row r="254" spans="1:24" s="388" customFormat="1" ht="16.5" hidden="1" customHeight="1">
      <c r="A254" s="912"/>
      <c r="B254" s="924"/>
      <c r="C254" s="914"/>
      <c r="D254" s="930"/>
      <c r="E254" s="912"/>
      <c r="F254" s="933"/>
      <c r="G254" s="924"/>
      <c r="H254" s="387">
        <v>0</v>
      </c>
      <c r="I254" s="387">
        <v>0</v>
      </c>
      <c r="J254" s="387" t="s">
        <v>1</v>
      </c>
      <c r="K254" s="389">
        <f t="shared" ref="K254" si="617">L254+O254</f>
        <v>0</v>
      </c>
      <c r="L254" s="389">
        <f t="shared" ref="L254" si="618">M254+N254</f>
        <v>0</v>
      </c>
      <c r="M254" s="390">
        <v>0</v>
      </c>
      <c r="N254" s="390">
        <v>0</v>
      </c>
      <c r="O254" s="389">
        <f t="shared" ref="O254" si="619">P254+S254+V254</f>
        <v>0</v>
      </c>
      <c r="P254" s="389">
        <f t="shared" ref="P254" si="620">Q254+R254</f>
        <v>0</v>
      </c>
      <c r="Q254" s="390">
        <v>0</v>
      </c>
      <c r="R254" s="390">
        <v>0</v>
      </c>
      <c r="S254" s="389">
        <f t="shared" ref="S254" si="621">T254+U254</f>
        <v>0</v>
      </c>
      <c r="T254" s="390">
        <v>0</v>
      </c>
      <c r="U254" s="390">
        <v>0</v>
      </c>
      <c r="V254" s="389">
        <f t="shared" ref="V254" si="622">W254+X254</f>
        <v>0</v>
      </c>
      <c r="W254" s="390">
        <v>0</v>
      </c>
      <c r="X254" s="390">
        <v>0</v>
      </c>
    </row>
    <row r="255" spans="1:24" s="388" customFormat="1" ht="16.5" hidden="1" customHeight="1">
      <c r="A255" s="912"/>
      <c r="B255" s="924"/>
      <c r="C255" s="914"/>
      <c r="D255" s="930"/>
      <c r="E255" s="912"/>
      <c r="F255" s="933"/>
      <c r="G255" s="924"/>
      <c r="H255" s="387">
        <v>0</v>
      </c>
      <c r="I255" s="387">
        <v>0</v>
      </c>
      <c r="J255" s="921" t="s">
        <v>2</v>
      </c>
      <c r="K255" s="917">
        <f t="shared" ref="K255:X255" si="623">K252+K254</f>
        <v>474636</v>
      </c>
      <c r="L255" s="917">
        <f t="shared" si="623"/>
        <v>474636</v>
      </c>
      <c r="M255" s="919">
        <f t="shared" si="623"/>
        <v>474636</v>
      </c>
      <c r="N255" s="919">
        <f t="shared" si="623"/>
        <v>0</v>
      </c>
      <c r="O255" s="917">
        <f t="shared" si="623"/>
        <v>0</v>
      </c>
      <c r="P255" s="917">
        <f t="shared" si="623"/>
        <v>0</v>
      </c>
      <c r="Q255" s="919">
        <f t="shared" si="623"/>
        <v>0</v>
      </c>
      <c r="R255" s="919">
        <f t="shared" si="623"/>
        <v>0</v>
      </c>
      <c r="S255" s="917">
        <f t="shared" si="623"/>
        <v>0</v>
      </c>
      <c r="T255" s="919">
        <f t="shared" si="623"/>
        <v>0</v>
      </c>
      <c r="U255" s="919">
        <f t="shared" si="623"/>
        <v>0</v>
      </c>
      <c r="V255" s="917">
        <f t="shared" si="623"/>
        <v>0</v>
      </c>
      <c r="W255" s="919">
        <f t="shared" si="623"/>
        <v>0</v>
      </c>
      <c r="X255" s="919">
        <f t="shared" si="623"/>
        <v>0</v>
      </c>
    </row>
    <row r="256" spans="1:24" s="388" customFormat="1" ht="16.5" hidden="1" customHeight="1">
      <c r="A256" s="912"/>
      <c r="B256" s="925"/>
      <c r="C256" s="914"/>
      <c r="D256" s="931"/>
      <c r="E256" s="912"/>
      <c r="F256" s="934"/>
      <c r="G256" s="925"/>
      <c r="H256" s="387">
        <v>0</v>
      </c>
      <c r="I256" s="387">
        <v>0</v>
      </c>
      <c r="J256" s="922"/>
      <c r="K256" s="918"/>
      <c r="L256" s="918"/>
      <c r="M256" s="920"/>
      <c r="N256" s="920"/>
      <c r="O256" s="918"/>
      <c r="P256" s="918"/>
      <c r="Q256" s="920"/>
      <c r="R256" s="920"/>
      <c r="S256" s="918"/>
      <c r="T256" s="920"/>
      <c r="U256" s="920"/>
      <c r="V256" s="918"/>
      <c r="W256" s="920"/>
      <c r="X256" s="920"/>
    </row>
    <row r="257" spans="1:24" s="388" customFormat="1" ht="16.5" hidden="1" customHeight="1">
      <c r="A257" s="912">
        <v>46</v>
      </c>
      <c r="B257" s="923" t="s">
        <v>762</v>
      </c>
      <c r="C257" s="914" t="s">
        <v>763</v>
      </c>
      <c r="D257" s="929" t="s">
        <v>764</v>
      </c>
      <c r="E257" s="912" t="s">
        <v>765</v>
      </c>
      <c r="F257" s="932" t="s">
        <v>766</v>
      </c>
      <c r="G257" s="923" t="s">
        <v>658</v>
      </c>
      <c r="H257" s="387">
        <f>H258+H259+H260+H261</f>
        <v>1144706</v>
      </c>
      <c r="I257" s="387">
        <f>I258+I259+I260+I261</f>
        <v>707298</v>
      </c>
      <c r="J257" s="921" t="s">
        <v>0</v>
      </c>
      <c r="K257" s="917">
        <f t="shared" ref="K257" si="624">L257+O257</f>
        <v>437408</v>
      </c>
      <c r="L257" s="917">
        <f t="shared" ref="L257" si="625">M257+N257</f>
        <v>395035</v>
      </c>
      <c r="M257" s="919">
        <v>395035</v>
      </c>
      <c r="N257" s="919">
        <v>0</v>
      </c>
      <c r="O257" s="917">
        <f t="shared" ref="O257" si="626">P257+S257+V257</f>
        <v>42373</v>
      </c>
      <c r="P257" s="917">
        <f t="shared" ref="P257" si="627">Q257+R257</f>
        <v>23238</v>
      </c>
      <c r="Q257" s="919">
        <v>23238</v>
      </c>
      <c r="R257" s="919">
        <v>0</v>
      </c>
      <c r="S257" s="917">
        <f t="shared" ref="S257" si="628">T257+U257</f>
        <v>19135</v>
      </c>
      <c r="T257" s="919">
        <v>19135</v>
      </c>
      <c r="U257" s="919">
        <v>0</v>
      </c>
      <c r="V257" s="917">
        <f t="shared" ref="V257" si="629">W257+X257</f>
        <v>0</v>
      </c>
      <c r="W257" s="919">
        <v>0</v>
      </c>
      <c r="X257" s="919">
        <v>0</v>
      </c>
    </row>
    <row r="258" spans="1:24" s="388" customFormat="1" ht="16.5" hidden="1" customHeight="1">
      <c r="A258" s="912"/>
      <c r="B258" s="924"/>
      <c r="C258" s="914"/>
      <c r="D258" s="930"/>
      <c r="E258" s="912"/>
      <c r="F258" s="933"/>
      <c r="G258" s="924"/>
      <c r="H258" s="387">
        <v>1033817</v>
      </c>
      <c r="I258" s="387">
        <v>638782</v>
      </c>
      <c r="J258" s="922"/>
      <c r="K258" s="918"/>
      <c r="L258" s="918"/>
      <c r="M258" s="920"/>
      <c r="N258" s="920"/>
      <c r="O258" s="918"/>
      <c r="P258" s="918"/>
      <c r="Q258" s="920"/>
      <c r="R258" s="920"/>
      <c r="S258" s="918"/>
      <c r="T258" s="920"/>
      <c r="U258" s="920"/>
      <c r="V258" s="918"/>
      <c r="W258" s="920"/>
      <c r="X258" s="920"/>
    </row>
    <row r="259" spans="1:24" s="388" customFormat="1" ht="16.5" hidden="1" customHeight="1">
      <c r="A259" s="912"/>
      <c r="B259" s="924"/>
      <c r="C259" s="914"/>
      <c r="D259" s="930"/>
      <c r="E259" s="912"/>
      <c r="F259" s="933"/>
      <c r="G259" s="924"/>
      <c r="H259" s="387">
        <v>60813</v>
      </c>
      <c r="I259" s="387">
        <v>37575</v>
      </c>
      <c r="J259" s="387" t="s">
        <v>1</v>
      </c>
      <c r="K259" s="389">
        <f t="shared" ref="K259" si="630">L259+O259</f>
        <v>0</v>
      </c>
      <c r="L259" s="389">
        <f t="shared" ref="L259" si="631">M259+N259</f>
        <v>0</v>
      </c>
      <c r="M259" s="390">
        <v>0</v>
      </c>
      <c r="N259" s="390">
        <v>0</v>
      </c>
      <c r="O259" s="389">
        <f t="shared" ref="O259" si="632">P259+S259+V259</f>
        <v>0</v>
      </c>
      <c r="P259" s="389">
        <f t="shared" ref="P259" si="633">Q259+R259</f>
        <v>0</v>
      </c>
      <c r="Q259" s="390">
        <v>0</v>
      </c>
      <c r="R259" s="390">
        <v>0</v>
      </c>
      <c r="S259" s="389">
        <f t="shared" ref="S259" si="634">T259+U259</f>
        <v>0</v>
      </c>
      <c r="T259" s="390">
        <v>0</v>
      </c>
      <c r="U259" s="390">
        <v>0</v>
      </c>
      <c r="V259" s="389">
        <f t="shared" ref="V259" si="635">W259+X259</f>
        <v>0</v>
      </c>
      <c r="W259" s="390">
        <v>0</v>
      </c>
      <c r="X259" s="390">
        <v>0</v>
      </c>
    </row>
    <row r="260" spans="1:24" s="388" customFormat="1" ht="16.5" hidden="1" customHeight="1">
      <c r="A260" s="912"/>
      <c r="B260" s="924"/>
      <c r="C260" s="914"/>
      <c r="D260" s="930"/>
      <c r="E260" s="912"/>
      <c r="F260" s="933"/>
      <c r="G260" s="924"/>
      <c r="H260" s="387">
        <v>50076</v>
      </c>
      <c r="I260" s="387">
        <v>30941</v>
      </c>
      <c r="J260" s="921" t="s">
        <v>2</v>
      </c>
      <c r="K260" s="917">
        <f t="shared" ref="K260:X260" si="636">K257+K259</f>
        <v>437408</v>
      </c>
      <c r="L260" s="917">
        <f t="shared" si="636"/>
        <v>395035</v>
      </c>
      <c r="M260" s="919">
        <f t="shared" si="636"/>
        <v>395035</v>
      </c>
      <c r="N260" s="919">
        <f t="shared" si="636"/>
        <v>0</v>
      </c>
      <c r="O260" s="917">
        <f t="shared" si="636"/>
        <v>42373</v>
      </c>
      <c r="P260" s="917">
        <f t="shared" si="636"/>
        <v>23238</v>
      </c>
      <c r="Q260" s="919">
        <f t="shared" si="636"/>
        <v>23238</v>
      </c>
      <c r="R260" s="919">
        <f t="shared" si="636"/>
        <v>0</v>
      </c>
      <c r="S260" s="917">
        <f t="shared" si="636"/>
        <v>19135</v>
      </c>
      <c r="T260" s="919">
        <f t="shared" si="636"/>
        <v>19135</v>
      </c>
      <c r="U260" s="919">
        <f t="shared" si="636"/>
        <v>0</v>
      </c>
      <c r="V260" s="917">
        <f t="shared" si="636"/>
        <v>0</v>
      </c>
      <c r="W260" s="919">
        <f t="shared" si="636"/>
        <v>0</v>
      </c>
      <c r="X260" s="919">
        <f t="shared" si="636"/>
        <v>0</v>
      </c>
    </row>
    <row r="261" spans="1:24" s="388" customFormat="1" ht="16.5" hidden="1" customHeight="1">
      <c r="A261" s="912"/>
      <c r="B261" s="925"/>
      <c r="C261" s="914"/>
      <c r="D261" s="931"/>
      <c r="E261" s="912"/>
      <c r="F261" s="934"/>
      <c r="G261" s="925"/>
      <c r="H261" s="387">
        <v>0</v>
      </c>
      <c r="I261" s="387">
        <v>0</v>
      </c>
      <c r="J261" s="922"/>
      <c r="K261" s="918"/>
      <c r="L261" s="918"/>
      <c r="M261" s="920"/>
      <c r="N261" s="920"/>
      <c r="O261" s="918"/>
      <c r="P261" s="918"/>
      <c r="Q261" s="920"/>
      <c r="R261" s="920"/>
      <c r="S261" s="918"/>
      <c r="T261" s="920"/>
      <c r="U261" s="920"/>
      <c r="V261" s="918"/>
      <c r="W261" s="920"/>
      <c r="X261" s="920"/>
    </row>
    <row r="262" spans="1:24" s="388" customFormat="1" ht="15.75" hidden="1" customHeight="1">
      <c r="A262" s="912">
        <v>47</v>
      </c>
      <c r="B262" s="923" t="s">
        <v>762</v>
      </c>
      <c r="C262" s="914" t="s">
        <v>763</v>
      </c>
      <c r="D262" s="929" t="s">
        <v>767</v>
      </c>
      <c r="E262" s="912" t="s">
        <v>756</v>
      </c>
      <c r="F262" s="932" t="s">
        <v>766</v>
      </c>
      <c r="G262" s="923" t="s">
        <v>694</v>
      </c>
      <c r="H262" s="387">
        <f>H263+H264+H265+H266</f>
        <v>687648</v>
      </c>
      <c r="I262" s="387">
        <f>I263+I264+I265+I266</f>
        <v>173758</v>
      </c>
      <c r="J262" s="921" t="s">
        <v>0</v>
      </c>
      <c r="K262" s="917">
        <f t="shared" ref="K262" si="637">L262+O262</f>
        <v>513890</v>
      </c>
      <c r="L262" s="917">
        <f t="shared" ref="L262" si="638">M262+N262</f>
        <v>436806</v>
      </c>
      <c r="M262" s="919">
        <v>436806</v>
      </c>
      <c r="N262" s="919">
        <v>0</v>
      </c>
      <c r="O262" s="917">
        <f t="shared" ref="O262" si="639">P262+S262+V262</f>
        <v>77084</v>
      </c>
      <c r="P262" s="917">
        <f t="shared" ref="P262" si="640">Q262+R262</f>
        <v>25696</v>
      </c>
      <c r="Q262" s="919">
        <v>25696</v>
      </c>
      <c r="R262" s="919">
        <v>0</v>
      </c>
      <c r="S262" s="917">
        <f t="shared" ref="S262" si="641">T262+U262</f>
        <v>51388</v>
      </c>
      <c r="T262" s="919">
        <v>51388</v>
      </c>
      <c r="U262" s="919">
        <v>0</v>
      </c>
      <c r="V262" s="917">
        <f t="shared" ref="V262" si="642">W262+X262</f>
        <v>0</v>
      </c>
      <c r="W262" s="919">
        <v>0</v>
      </c>
      <c r="X262" s="919">
        <v>0</v>
      </c>
    </row>
    <row r="263" spans="1:24" s="388" customFormat="1" ht="15.75" hidden="1" customHeight="1">
      <c r="A263" s="912"/>
      <c r="B263" s="924"/>
      <c r="C263" s="914"/>
      <c r="D263" s="930"/>
      <c r="E263" s="912"/>
      <c r="F263" s="933"/>
      <c r="G263" s="924"/>
      <c r="H263" s="387">
        <v>584500</v>
      </c>
      <c r="I263" s="387">
        <v>147694</v>
      </c>
      <c r="J263" s="922"/>
      <c r="K263" s="918"/>
      <c r="L263" s="918"/>
      <c r="M263" s="920"/>
      <c r="N263" s="920"/>
      <c r="O263" s="918"/>
      <c r="P263" s="918"/>
      <c r="Q263" s="920"/>
      <c r="R263" s="920"/>
      <c r="S263" s="918"/>
      <c r="T263" s="920"/>
      <c r="U263" s="920"/>
      <c r="V263" s="918"/>
      <c r="W263" s="920"/>
      <c r="X263" s="920"/>
    </row>
    <row r="264" spans="1:24" s="388" customFormat="1" ht="15.75" hidden="1" customHeight="1">
      <c r="A264" s="912"/>
      <c r="B264" s="924"/>
      <c r="C264" s="914"/>
      <c r="D264" s="930"/>
      <c r="E264" s="912"/>
      <c r="F264" s="933"/>
      <c r="G264" s="924"/>
      <c r="H264" s="387">
        <v>34383</v>
      </c>
      <c r="I264" s="387">
        <v>8687</v>
      </c>
      <c r="J264" s="387" t="s">
        <v>1</v>
      </c>
      <c r="K264" s="389">
        <f t="shared" ref="K264" si="643">L264+O264</f>
        <v>0</v>
      </c>
      <c r="L264" s="389">
        <f t="shared" ref="L264" si="644">M264+N264</f>
        <v>0</v>
      </c>
      <c r="M264" s="390">
        <v>0</v>
      </c>
      <c r="N264" s="390">
        <v>0</v>
      </c>
      <c r="O264" s="389">
        <f t="shared" ref="O264" si="645">P264+S264+V264</f>
        <v>0</v>
      </c>
      <c r="P264" s="389">
        <f t="shared" ref="P264" si="646">Q264+R264</f>
        <v>0</v>
      </c>
      <c r="Q264" s="390">
        <v>0</v>
      </c>
      <c r="R264" s="390">
        <v>0</v>
      </c>
      <c r="S264" s="389">
        <f t="shared" ref="S264" si="647">T264+U264</f>
        <v>0</v>
      </c>
      <c r="T264" s="390">
        <v>0</v>
      </c>
      <c r="U264" s="390">
        <v>0</v>
      </c>
      <c r="V264" s="389">
        <f t="shared" ref="V264" si="648">W264+X264</f>
        <v>0</v>
      </c>
      <c r="W264" s="390">
        <v>0</v>
      </c>
      <c r="X264" s="390">
        <v>0</v>
      </c>
    </row>
    <row r="265" spans="1:24" s="388" customFormat="1" ht="15.75" hidden="1" customHeight="1">
      <c r="A265" s="912"/>
      <c r="B265" s="924"/>
      <c r="C265" s="914"/>
      <c r="D265" s="930"/>
      <c r="E265" s="912"/>
      <c r="F265" s="933"/>
      <c r="G265" s="924"/>
      <c r="H265" s="387">
        <v>68765</v>
      </c>
      <c r="I265" s="387">
        <v>17377</v>
      </c>
      <c r="J265" s="921" t="s">
        <v>2</v>
      </c>
      <c r="K265" s="917">
        <f t="shared" ref="K265:X265" si="649">K262+K264</f>
        <v>513890</v>
      </c>
      <c r="L265" s="917">
        <f t="shared" si="649"/>
        <v>436806</v>
      </c>
      <c r="M265" s="919">
        <f t="shared" si="649"/>
        <v>436806</v>
      </c>
      <c r="N265" s="919">
        <f t="shared" si="649"/>
        <v>0</v>
      </c>
      <c r="O265" s="917">
        <f t="shared" si="649"/>
        <v>77084</v>
      </c>
      <c r="P265" s="917">
        <f t="shared" si="649"/>
        <v>25696</v>
      </c>
      <c r="Q265" s="919">
        <f t="shared" si="649"/>
        <v>25696</v>
      </c>
      <c r="R265" s="919">
        <f t="shared" si="649"/>
        <v>0</v>
      </c>
      <c r="S265" s="917">
        <f t="shared" si="649"/>
        <v>51388</v>
      </c>
      <c r="T265" s="919">
        <f t="shared" si="649"/>
        <v>51388</v>
      </c>
      <c r="U265" s="919">
        <f t="shared" si="649"/>
        <v>0</v>
      </c>
      <c r="V265" s="917">
        <f t="shared" si="649"/>
        <v>0</v>
      </c>
      <c r="W265" s="919">
        <f t="shared" si="649"/>
        <v>0</v>
      </c>
      <c r="X265" s="919">
        <f t="shared" si="649"/>
        <v>0</v>
      </c>
    </row>
    <row r="266" spans="1:24" s="388" customFormat="1" ht="15.75" hidden="1" customHeight="1">
      <c r="A266" s="912"/>
      <c r="B266" s="925"/>
      <c r="C266" s="914"/>
      <c r="D266" s="931"/>
      <c r="E266" s="912"/>
      <c r="F266" s="934"/>
      <c r="G266" s="925"/>
      <c r="H266" s="387">
        <v>0</v>
      </c>
      <c r="I266" s="387">
        <v>0</v>
      </c>
      <c r="J266" s="922"/>
      <c r="K266" s="918"/>
      <c r="L266" s="918"/>
      <c r="M266" s="920"/>
      <c r="N266" s="920"/>
      <c r="O266" s="918"/>
      <c r="P266" s="918"/>
      <c r="Q266" s="920"/>
      <c r="R266" s="920"/>
      <c r="S266" s="918"/>
      <c r="T266" s="920"/>
      <c r="U266" s="920"/>
      <c r="V266" s="918"/>
      <c r="W266" s="920"/>
      <c r="X266" s="920"/>
    </row>
    <row r="267" spans="1:24" s="388" customFormat="1" ht="16.5" hidden="1" customHeight="1">
      <c r="A267" s="912">
        <v>48</v>
      </c>
      <c r="B267" s="923" t="s">
        <v>768</v>
      </c>
      <c r="C267" s="914" t="s">
        <v>754</v>
      </c>
      <c r="D267" s="929" t="s">
        <v>769</v>
      </c>
      <c r="E267" s="912" t="s">
        <v>648</v>
      </c>
      <c r="F267" s="932" t="s">
        <v>770</v>
      </c>
      <c r="G267" s="923" t="s">
        <v>650</v>
      </c>
      <c r="H267" s="387">
        <f>H268+H269+H270+H271</f>
        <v>19999350</v>
      </c>
      <c r="I267" s="387">
        <f>I268+I269+I270+I271</f>
        <v>18521808</v>
      </c>
      <c r="J267" s="921" t="s">
        <v>0</v>
      </c>
      <c r="K267" s="917">
        <f t="shared" ref="K267" si="650">L267+O267</f>
        <v>1477542</v>
      </c>
      <c r="L267" s="917">
        <f t="shared" ref="L267" si="651">M267+N267</f>
        <v>1255910</v>
      </c>
      <c r="M267" s="919">
        <v>1255910</v>
      </c>
      <c r="N267" s="919">
        <v>0</v>
      </c>
      <c r="O267" s="917">
        <f t="shared" ref="O267" si="652">P267+S267+V267</f>
        <v>221632</v>
      </c>
      <c r="P267" s="917">
        <f t="shared" ref="P267" si="653">Q267+R267</f>
        <v>221632</v>
      </c>
      <c r="Q267" s="919">
        <v>221632</v>
      </c>
      <c r="R267" s="919">
        <v>0</v>
      </c>
      <c r="S267" s="917">
        <f t="shared" ref="S267" si="654">T267+U267</f>
        <v>0</v>
      </c>
      <c r="T267" s="919">
        <v>0</v>
      </c>
      <c r="U267" s="919">
        <v>0</v>
      </c>
      <c r="V267" s="917">
        <f t="shared" ref="V267" si="655">W267+X267</f>
        <v>0</v>
      </c>
      <c r="W267" s="919">
        <v>0</v>
      </c>
      <c r="X267" s="919">
        <v>0</v>
      </c>
    </row>
    <row r="268" spans="1:24" s="388" customFormat="1" ht="16.5" hidden="1" customHeight="1">
      <c r="A268" s="912"/>
      <c r="B268" s="924"/>
      <c r="C268" s="914"/>
      <c r="D268" s="930"/>
      <c r="E268" s="912"/>
      <c r="F268" s="933"/>
      <c r="G268" s="924"/>
      <c r="H268" s="387">
        <v>16999447</v>
      </c>
      <c r="I268" s="387">
        <v>15743537</v>
      </c>
      <c r="J268" s="922"/>
      <c r="K268" s="918"/>
      <c r="L268" s="918"/>
      <c r="M268" s="920"/>
      <c r="N268" s="920"/>
      <c r="O268" s="918"/>
      <c r="P268" s="918"/>
      <c r="Q268" s="920"/>
      <c r="R268" s="920"/>
      <c r="S268" s="918"/>
      <c r="T268" s="920"/>
      <c r="U268" s="920"/>
      <c r="V268" s="918"/>
      <c r="W268" s="920"/>
      <c r="X268" s="920"/>
    </row>
    <row r="269" spans="1:24" s="388" customFormat="1" ht="16.5" hidden="1" customHeight="1">
      <c r="A269" s="912"/>
      <c r="B269" s="924"/>
      <c r="C269" s="914"/>
      <c r="D269" s="930"/>
      <c r="E269" s="912"/>
      <c r="F269" s="933"/>
      <c r="G269" s="924"/>
      <c r="H269" s="387">
        <v>2999903</v>
      </c>
      <c r="I269" s="387">
        <v>2778271</v>
      </c>
      <c r="J269" s="387" t="s">
        <v>1</v>
      </c>
      <c r="K269" s="389">
        <f t="shared" ref="K269" si="656">L269+O269</f>
        <v>0</v>
      </c>
      <c r="L269" s="389">
        <f t="shared" ref="L269" si="657">M269+N269</f>
        <v>0</v>
      </c>
      <c r="M269" s="390">
        <v>0</v>
      </c>
      <c r="N269" s="390">
        <v>0</v>
      </c>
      <c r="O269" s="389">
        <f t="shared" ref="O269" si="658">P269+S269+V269</f>
        <v>0</v>
      </c>
      <c r="P269" s="389">
        <f t="shared" ref="P269" si="659">Q269+R269</f>
        <v>0</v>
      </c>
      <c r="Q269" s="390">
        <v>0</v>
      </c>
      <c r="R269" s="390">
        <v>0</v>
      </c>
      <c r="S269" s="389">
        <f t="shared" ref="S269" si="660">T269+U269</f>
        <v>0</v>
      </c>
      <c r="T269" s="390">
        <v>0</v>
      </c>
      <c r="U269" s="390">
        <v>0</v>
      </c>
      <c r="V269" s="389">
        <f t="shared" ref="V269" si="661">W269+X269</f>
        <v>0</v>
      </c>
      <c r="W269" s="390">
        <v>0</v>
      </c>
      <c r="X269" s="390">
        <v>0</v>
      </c>
    </row>
    <row r="270" spans="1:24" s="388" customFormat="1" ht="16.5" hidden="1" customHeight="1">
      <c r="A270" s="912"/>
      <c r="B270" s="924"/>
      <c r="C270" s="914"/>
      <c r="D270" s="930"/>
      <c r="E270" s="912"/>
      <c r="F270" s="933"/>
      <c r="G270" s="924"/>
      <c r="H270" s="387">
        <v>0</v>
      </c>
      <c r="I270" s="387">
        <v>0</v>
      </c>
      <c r="J270" s="921" t="s">
        <v>2</v>
      </c>
      <c r="K270" s="917">
        <f t="shared" ref="K270:X270" si="662">K267+K269</f>
        <v>1477542</v>
      </c>
      <c r="L270" s="917">
        <f t="shared" si="662"/>
        <v>1255910</v>
      </c>
      <c r="M270" s="919">
        <f t="shared" si="662"/>
        <v>1255910</v>
      </c>
      <c r="N270" s="919">
        <f t="shared" si="662"/>
        <v>0</v>
      </c>
      <c r="O270" s="917">
        <f t="shared" si="662"/>
        <v>221632</v>
      </c>
      <c r="P270" s="917">
        <f t="shared" si="662"/>
        <v>221632</v>
      </c>
      <c r="Q270" s="919">
        <f t="shared" si="662"/>
        <v>221632</v>
      </c>
      <c r="R270" s="919">
        <f t="shared" si="662"/>
        <v>0</v>
      </c>
      <c r="S270" s="917">
        <f t="shared" si="662"/>
        <v>0</v>
      </c>
      <c r="T270" s="919">
        <f t="shared" si="662"/>
        <v>0</v>
      </c>
      <c r="U270" s="919">
        <f t="shared" si="662"/>
        <v>0</v>
      </c>
      <c r="V270" s="917">
        <f t="shared" si="662"/>
        <v>0</v>
      </c>
      <c r="W270" s="919">
        <f t="shared" si="662"/>
        <v>0</v>
      </c>
      <c r="X270" s="919">
        <f t="shared" si="662"/>
        <v>0</v>
      </c>
    </row>
    <row r="271" spans="1:24" s="388" customFormat="1" ht="16.5" hidden="1" customHeight="1">
      <c r="A271" s="912"/>
      <c r="B271" s="925"/>
      <c r="C271" s="914"/>
      <c r="D271" s="931"/>
      <c r="E271" s="912"/>
      <c r="F271" s="934"/>
      <c r="G271" s="925"/>
      <c r="H271" s="387">
        <v>0</v>
      </c>
      <c r="I271" s="387">
        <v>0</v>
      </c>
      <c r="J271" s="922"/>
      <c r="K271" s="918"/>
      <c r="L271" s="918"/>
      <c r="M271" s="920"/>
      <c r="N271" s="920"/>
      <c r="O271" s="918"/>
      <c r="P271" s="918"/>
      <c r="Q271" s="920"/>
      <c r="R271" s="920"/>
      <c r="S271" s="918"/>
      <c r="T271" s="920"/>
      <c r="U271" s="920"/>
      <c r="V271" s="918"/>
      <c r="W271" s="920"/>
      <c r="X271" s="920"/>
    </row>
    <row r="272" spans="1:24" s="388" customFormat="1" ht="17.25" hidden="1" customHeight="1">
      <c r="A272" s="912">
        <v>49</v>
      </c>
      <c r="B272" s="923" t="s">
        <v>768</v>
      </c>
      <c r="C272" s="914" t="s">
        <v>754</v>
      </c>
      <c r="D272" s="929" t="s">
        <v>771</v>
      </c>
      <c r="E272" s="912" t="s">
        <v>648</v>
      </c>
      <c r="F272" s="932" t="s">
        <v>770</v>
      </c>
      <c r="G272" s="923" t="s">
        <v>653</v>
      </c>
      <c r="H272" s="387">
        <f>H273+H274+H275+H276</f>
        <v>6100050</v>
      </c>
      <c r="I272" s="387">
        <f>I273+I274+I275+I276</f>
        <v>4934709</v>
      </c>
      <c r="J272" s="921" t="s">
        <v>0</v>
      </c>
      <c r="K272" s="917">
        <f t="shared" ref="K272" si="663">L272+O272</f>
        <v>1165341</v>
      </c>
      <c r="L272" s="917">
        <f t="shared" ref="L272" si="664">M272+N272</f>
        <v>990540</v>
      </c>
      <c r="M272" s="919">
        <v>990540</v>
      </c>
      <c r="N272" s="919">
        <v>0</v>
      </c>
      <c r="O272" s="917">
        <f t="shared" ref="O272" si="665">P272+S272+V272</f>
        <v>174801</v>
      </c>
      <c r="P272" s="917">
        <f t="shared" ref="P272" si="666">Q272+R272</f>
        <v>174801</v>
      </c>
      <c r="Q272" s="919">
        <v>174801</v>
      </c>
      <c r="R272" s="919">
        <v>0</v>
      </c>
      <c r="S272" s="917">
        <f t="shared" ref="S272" si="667">T272+U272</f>
        <v>0</v>
      </c>
      <c r="T272" s="919">
        <v>0</v>
      </c>
      <c r="U272" s="919">
        <v>0</v>
      </c>
      <c r="V272" s="917">
        <f t="shared" ref="V272" si="668">W272+X272</f>
        <v>0</v>
      </c>
      <c r="W272" s="919">
        <v>0</v>
      </c>
      <c r="X272" s="919">
        <v>0</v>
      </c>
    </row>
    <row r="273" spans="1:24" s="388" customFormat="1" ht="17.25" hidden="1" customHeight="1">
      <c r="A273" s="912"/>
      <c r="B273" s="924"/>
      <c r="C273" s="914"/>
      <c r="D273" s="930"/>
      <c r="E273" s="912"/>
      <c r="F273" s="933"/>
      <c r="G273" s="924"/>
      <c r="H273" s="387">
        <v>5185043</v>
      </c>
      <c r="I273" s="387">
        <v>4194503</v>
      </c>
      <c r="J273" s="922"/>
      <c r="K273" s="918"/>
      <c r="L273" s="918"/>
      <c r="M273" s="920"/>
      <c r="N273" s="920"/>
      <c r="O273" s="918"/>
      <c r="P273" s="918"/>
      <c r="Q273" s="920"/>
      <c r="R273" s="920"/>
      <c r="S273" s="918"/>
      <c r="T273" s="920"/>
      <c r="U273" s="920"/>
      <c r="V273" s="918"/>
      <c r="W273" s="920"/>
      <c r="X273" s="920"/>
    </row>
    <row r="274" spans="1:24" s="388" customFormat="1" ht="17.25" hidden="1" customHeight="1">
      <c r="A274" s="912"/>
      <c r="B274" s="924"/>
      <c r="C274" s="914"/>
      <c r="D274" s="930"/>
      <c r="E274" s="912"/>
      <c r="F274" s="933"/>
      <c r="G274" s="924"/>
      <c r="H274" s="387">
        <v>915007</v>
      </c>
      <c r="I274" s="387">
        <v>740206</v>
      </c>
      <c r="J274" s="387" t="s">
        <v>1</v>
      </c>
      <c r="K274" s="389">
        <f t="shared" ref="K274" si="669">L274+O274</f>
        <v>0</v>
      </c>
      <c r="L274" s="389">
        <f t="shared" ref="L274" si="670">M274+N274</f>
        <v>0</v>
      </c>
      <c r="M274" s="390">
        <v>0</v>
      </c>
      <c r="N274" s="390">
        <v>0</v>
      </c>
      <c r="O274" s="389">
        <f t="shared" ref="O274" si="671">P274+S274+V274</f>
        <v>0</v>
      </c>
      <c r="P274" s="389">
        <f t="shared" ref="P274" si="672">Q274+R274</f>
        <v>0</v>
      </c>
      <c r="Q274" s="390">
        <v>0</v>
      </c>
      <c r="R274" s="390">
        <v>0</v>
      </c>
      <c r="S274" s="389">
        <f t="shared" ref="S274" si="673">T274+U274</f>
        <v>0</v>
      </c>
      <c r="T274" s="390">
        <v>0</v>
      </c>
      <c r="U274" s="390">
        <v>0</v>
      </c>
      <c r="V274" s="389">
        <f t="shared" ref="V274" si="674">W274+X274</f>
        <v>0</v>
      </c>
      <c r="W274" s="390">
        <v>0</v>
      </c>
      <c r="X274" s="390">
        <v>0</v>
      </c>
    </row>
    <row r="275" spans="1:24" s="388" customFormat="1" ht="17.25" hidden="1" customHeight="1">
      <c r="A275" s="912"/>
      <c r="B275" s="924"/>
      <c r="C275" s="914"/>
      <c r="D275" s="930"/>
      <c r="E275" s="912"/>
      <c r="F275" s="933"/>
      <c r="G275" s="924"/>
      <c r="H275" s="387">
        <v>0</v>
      </c>
      <c r="I275" s="387">
        <v>0</v>
      </c>
      <c r="J275" s="921" t="s">
        <v>2</v>
      </c>
      <c r="K275" s="917">
        <f t="shared" ref="K275:X275" si="675">K272+K274</f>
        <v>1165341</v>
      </c>
      <c r="L275" s="917">
        <f t="shared" si="675"/>
        <v>990540</v>
      </c>
      <c r="M275" s="919">
        <f t="shared" si="675"/>
        <v>990540</v>
      </c>
      <c r="N275" s="919">
        <f t="shared" si="675"/>
        <v>0</v>
      </c>
      <c r="O275" s="917">
        <f t="shared" si="675"/>
        <v>174801</v>
      </c>
      <c r="P275" s="917">
        <f t="shared" si="675"/>
        <v>174801</v>
      </c>
      <c r="Q275" s="919">
        <f t="shared" si="675"/>
        <v>174801</v>
      </c>
      <c r="R275" s="919">
        <f t="shared" si="675"/>
        <v>0</v>
      </c>
      <c r="S275" s="917">
        <f t="shared" si="675"/>
        <v>0</v>
      </c>
      <c r="T275" s="919">
        <f t="shared" si="675"/>
        <v>0</v>
      </c>
      <c r="U275" s="919">
        <f t="shared" si="675"/>
        <v>0</v>
      </c>
      <c r="V275" s="917">
        <f t="shared" si="675"/>
        <v>0</v>
      </c>
      <c r="W275" s="919">
        <f t="shared" si="675"/>
        <v>0</v>
      </c>
      <c r="X275" s="919">
        <f t="shared" si="675"/>
        <v>0</v>
      </c>
    </row>
    <row r="276" spans="1:24" s="388" customFormat="1" ht="17.25" hidden="1" customHeight="1">
      <c r="A276" s="912"/>
      <c r="B276" s="925"/>
      <c r="C276" s="914"/>
      <c r="D276" s="931"/>
      <c r="E276" s="912"/>
      <c r="F276" s="934"/>
      <c r="G276" s="925"/>
      <c r="H276" s="387">
        <v>0</v>
      </c>
      <c r="I276" s="387">
        <v>0</v>
      </c>
      <c r="J276" s="922"/>
      <c r="K276" s="918"/>
      <c r="L276" s="918"/>
      <c r="M276" s="920"/>
      <c r="N276" s="920"/>
      <c r="O276" s="918"/>
      <c r="P276" s="918"/>
      <c r="Q276" s="920"/>
      <c r="R276" s="920"/>
      <c r="S276" s="918"/>
      <c r="T276" s="920"/>
      <c r="U276" s="920"/>
      <c r="V276" s="918"/>
      <c r="W276" s="920"/>
      <c r="X276" s="920"/>
    </row>
    <row r="277" spans="1:24" s="388" customFormat="1" ht="15.75" hidden="1" customHeight="1">
      <c r="A277" s="912">
        <v>50</v>
      </c>
      <c r="B277" s="923" t="s">
        <v>772</v>
      </c>
      <c r="C277" s="914" t="s">
        <v>763</v>
      </c>
      <c r="D277" s="929" t="s">
        <v>773</v>
      </c>
      <c r="E277" s="912" t="s">
        <v>648</v>
      </c>
      <c r="F277" s="932" t="s">
        <v>770</v>
      </c>
      <c r="G277" s="923" t="s">
        <v>656</v>
      </c>
      <c r="H277" s="387">
        <f>H278+H279+H280+H281</f>
        <v>7914500</v>
      </c>
      <c r="I277" s="387">
        <f>I278+I279+I280+I281</f>
        <v>6096255</v>
      </c>
      <c r="J277" s="921" t="s">
        <v>0</v>
      </c>
      <c r="K277" s="917">
        <f t="shared" ref="K277" si="676">L277+O277</f>
        <v>1818245</v>
      </c>
      <c r="L277" s="917">
        <f t="shared" ref="L277" si="677">M277+N277</f>
        <v>1545509</v>
      </c>
      <c r="M277" s="919">
        <v>1545509</v>
      </c>
      <c r="N277" s="919">
        <v>0</v>
      </c>
      <c r="O277" s="917">
        <f t="shared" ref="O277" si="678">P277+S277+V277</f>
        <v>272736</v>
      </c>
      <c r="P277" s="917">
        <f t="shared" ref="P277" si="679">Q277+R277</f>
        <v>272736</v>
      </c>
      <c r="Q277" s="919">
        <v>272736</v>
      </c>
      <c r="R277" s="919">
        <v>0</v>
      </c>
      <c r="S277" s="917">
        <f t="shared" ref="S277" si="680">T277+U277</f>
        <v>0</v>
      </c>
      <c r="T277" s="919">
        <v>0</v>
      </c>
      <c r="U277" s="919">
        <v>0</v>
      </c>
      <c r="V277" s="917">
        <f t="shared" ref="V277" si="681">W277+X277</f>
        <v>0</v>
      </c>
      <c r="W277" s="919">
        <v>0</v>
      </c>
      <c r="X277" s="919">
        <v>0</v>
      </c>
    </row>
    <row r="278" spans="1:24" s="388" customFormat="1" ht="15.75" hidden="1" customHeight="1">
      <c r="A278" s="912"/>
      <c r="B278" s="924"/>
      <c r="C278" s="914"/>
      <c r="D278" s="930"/>
      <c r="E278" s="912"/>
      <c r="F278" s="933"/>
      <c r="G278" s="924"/>
      <c r="H278" s="387">
        <v>6727325</v>
      </c>
      <c r="I278" s="387">
        <v>5181816</v>
      </c>
      <c r="J278" s="922"/>
      <c r="K278" s="918"/>
      <c r="L278" s="918"/>
      <c r="M278" s="920"/>
      <c r="N278" s="920"/>
      <c r="O278" s="918"/>
      <c r="P278" s="918"/>
      <c r="Q278" s="920"/>
      <c r="R278" s="920"/>
      <c r="S278" s="918"/>
      <c r="T278" s="920"/>
      <c r="U278" s="920"/>
      <c r="V278" s="918"/>
      <c r="W278" s="920"/>
      <c r="X278" s="920"/>
    </row>
    <row r="279" spans="1:24" s="388" customFormat="1" ht="15.75" hidden="1" customHeight="1">
      <c r="A279" s="912"/>
      <c r="B279" s="924"/>
      <c r="C279" s="914"/>
      <c r="D279" s="930"/>
      <c r="E279" s="912"/>
      <c r="F279" s="933"/>
      <c r="G279" s="924"/>
      <c r="H279" s="387">
        <v>1187175</v>
      </c>
      <c r="I279" s="387">
        <v>914439</v>
      </c>
      <c r="J279" s="387" t="s">
        <v>1</v>
      </c>
      <c r="K279" s="389">
        <f t="shared" ref="K279" si="682">L279+O279</f>
        <v>0</v>
      </c>
      <c r="L279" s="389">
        <f t="shared" ref="L279" si="683">M279+N279</f>
        <v>0</v>
      </c>
      <c r="M279" s="390">
        <v>0</v>
      </c>
      <c r="N279" s="390">
        <v>0</v>
      </c>
      <c r="O279" s="389">
        <f t="shared" ref="O279" si="684">P279+S279+V279</f>
        <v>0</v>
      </c>
      <c r="P279" s="389">
        <f t="shared" ref="P279" si="685">Q279+R279</f>
        <v>0</v>
      </c>
      <c r="Q279" s="390">
        <v>0</v>
      </c>
      <c r="R279" s="390">
        <v>0</v>
      </c>
      <c r="S279" s="389">
        <f t="shared" ref="S279" si="686">T279+U279</f>
        <v>0</v>
      </c>
      <c r="T279" s="390">
        <v>0</v>
      </c>
      <c r="U279" s="390">
        <v>0</v>
      </c>
      <c r="V279" s="389">
        <f t="shared" ref="V279" si="687">W279+X279</f>
        <v>0</v>
      </c>
      <c r="W279" s="390">
        <v>0</v>
      </c>
      <c r="X279" s="390">
        <v>0</v>
      </c>
    </row>
    <row r="280" spans="1:24" s="388" customFormat="1" ht="15.75" hidden="1" customHeight="1">
      <c r="A280" s="912"/>
      <c r="B280" s="924"/>
      <c r="C280" s="914"/>
      <c r="D280" s="930"/>
      <c r="E280" s="912"/>
      <c r="F280" s="933"/>
      <c r="G280" s="924"/>
      <c r="H280" s="387">
        <v>0</v>
      </c>
      <c r="I280" s="387">
        <v>0</v>
      </c>
      <c r="J280" s="921" t="s">
        <v>2</v>
      </c>
      <c r="K280" s="917">
        <f t="shared" ref="K280:X280" si="688">K277+K279</f>
        <v>1818245</v>
      </c>
      <c r="L280" s="917">
        <f t="shared" si="688"/>
        <v>1545509</v>
      </c>
      <c r="M280" s="919">
        <f t="shared" si="688"/>
        <v>1545509</v>
      </c>
      <c r="N280" s="919">
        <f t="shared" si="688"/>
        <v>0</v>
      </c>
      <c r="O280" s="917">
        <f t="shared" si="688"/>
        <v>272736</v>
      </c>
      <c r="P280" s="917">
        <f t="shared" si="688"/>
        <v>272736</v>
      </c>
      <c r="Q280" s="919">
        <f t="shared" si="688"/>
        <v>272736</v>
      </c>
      <c r="R280" s="919">
        <f t="shared" si="688"/>
        <v>0</v>
      </c>
      <c r="S280" s="917">
        <f t="shared" si="688"/>
        <v>0</v>
      </c>
      <c r="T280" s="919">
        <f t="shared" si="688"/>
        <v>0</v>
      </c>
      <c r="U280" s="919">
        <f t="shared" si="688"/>
        <v>0</v>
      </c>
      <c r="V280" s="917">
        <f t="shared" si="688"/>
        <v>0</v>
      </c>
      <c r="W280" s="919">
        <f t="shared" si="688"/>
        <v>0</v>
      </c>
      <c r="X280" s="919">
        <f t="shared" si="688"/>
        <v>0</v>
      </c>
    </row>
    <row r="281" spans="1:24" s="388" customFormat="1" ht="15.75" hidden="1" customHeight="1">
      <c r="A281" s="912"/>
      <c r="B281" s="925"/>
      <c r="C281" s="914"/>
      <c r="D281" s="931"/>
      <c r="E281" s="912"/>
      <c r="F281" s="934"/>
      <c r="G281" s="925"/>
      <c r="H281" s="387">
        <v>0</v>
      </c>
      <c r="I281" s="387">
        <v>0</v>
      </c>
      <c r="J281" s="922"/>
      <c r="K281" s="918"/>
      <c r="L281" s="918"/>
      <c r="M281" s="920"/>
      <c r="N281" s="920"/>
      <c r="O281" s="918"/>
      <c r="P281" s="918"/>
      <c r="Q281" s="920"/>
      <c r="R281" s="920"/>
      <c r="S281" s="918"/>
      <c r="T281" s="920"/>
      <c r="U281" s="920"/>
      <c r="V281" s="918"/>
      <c r="W281" s="920"/>
      <c r="X281" s="920"/>
    </row>
    <row r="282" spans="1:24" s="388" customFormat="1" ht="15.75" hidden="1" customHeight="1">
      <c r="A282" s="912">
        <v>51</v>
      </c>
      <c r="B282" s="923" t="s">
        <v>774</v>
      </c>
      <c r="C282" s="914" t="s">
        <v>775</v>
      </c>
      <c r="D282" s="929" t="s">
        <v>776</v>
      </c>
      <c r="E282" s="912" t="s">
        <v>648</v>
      </c>
      <c r="F282" s="932" t="s">
        <v>777</v>
      </c>
      <c r="G282" s="923" t="s">
        <v>653</v>
      </c>
      <c r="H282" s="387">
        <f>H283+H284+H285+H286</f>
        <v>26644347</v>
      </c>
      <c r="I282" s="387">
        <f>I283+I284+I285+I286</f>
        <v>14147341</v>
      </c>
      <c r="J282" s="921" t="s">
        <v>0</v>
      </c>
      <c r="K282" s="917">
        <f t="shared" ref="K282" si="689">L282+O282</f>
        <v>12497006</v>
      </c>
      <c r="L282" s="917">
        <f t="shared" ref="L282" si="690">M282+N282</f>
        <v>11802728</v>
      </c>
      <c r="M282" s="919">
        <v>11802728</v>
      </c>
      <c r="N282" s="919">
        <v>0</v>
      </c>
      <c r="O282" s="917">
        <f t="shared" ref="O282" si="691">P282+S282+V282</f>
        <v>694278</v>
      </c>
      <c r="P282" s="917">
        <f t="shared" ref="P282" si="692">Q282+R282</f>
        <v>694278</v>
      </c>
      <c r="Q282" s="919">
        <v>694278</v>
      </c>
      <c r="R282" s="919">
        <v>0</v>
      </c>
      <c r="S282" s="917">
        <f t="shared" ref="S282" si="693">T282+U282</f>
        <v>0</v>
      </c>
      <c r="T282" s="919">
        <v>0</v>
      </c>
      <c r="U282" s="919">
        <v>0</v>
      </c>
      <c r="V282" s="917">
        <f t="shared" ref="V282" si="694">W282+X282</f>
        <v>0</v>
      </c>
      <c r="W282" s="919">
        <v>0</v>
      </c>
      <c r="X282" s="919">
        <v>0</v>
      </c>
    </row>
    <row r="283" spans="1:24" s="388" customFormat="1" ht="15.75" hidden="1" customHeight="1">
      <c r="A283" s="912"/>
      <c r="B283" s="924"/>
      <c r="C283" s="914"/>
      <c r="D283" s="930"/>
      <c r="E283" s="912"/>
      <c r="F283" s="933"/>
      <c r="G283" s="924"/>
      <c r="H283" s="387">
        <v>24793944</v>
      </c>
      <c r="I283" s="387">
        <v>12991216</v>
      </c>
      <c r="J283" s="922"/>
      <c r="K283" s="918"/>
      <c r="L283" s="918"/>
      <c r="M283" s="920"/>
      <c r="N283" s="920"/>
      <c r="O283" s="918"/>
      <c r="P283" s="918"/>
      <c r="Q283" s="920"/>
      <c r="R283" s="920"/>
      <c r="S283" s="918"/>
      <c r="T283" s="920"/>
      <c r="U283" s="920"/>
      <c r="V283" s="918"/>
      <c r="W283" s="920"/>
      <c r="X283" s="920"/>
    </row>
    <row r="284" spans="1:24" s="388" customFormat="1" ht="15.75" hidden="1" customHeight="1">
      <c r="A284" s="912"/>
      <c r="B284" s="924"/>
      <c r="C284" s="914"/>
      <c r="D284" s="930"/>
      <c r="E284" s="912"/>
      <c r="F284" s="933"/>
      <c r="G284" s="924"/>
      <c r="H284" s="387">
        <v>1458468</v>
      </c>
      <c r="I284" s="387">
        <v>764190</v>
      </c>
      <c r="J284" s="387" t="s">
        <v>1</v>
      </c>
      <c r="K284" s="389">
        <f t="shared" ref="K284" si="695">L284+O284</f>
        <v>0</v>
      </c>
      <c r="L284" s="389">
        <f t="shared" ref="L284" si="696">M284+N284</f>
        <v>0</v>
      </c>
      <c r="M284" s="390">
        <v>0</v>
      </c>
      <c r="N284" s="390">
        <v>0</v>
      </c>
      <c r="O284" s="389">
        <f t="shared" ref="O284" si="697">P284+S284+V284</f>
        <v>0</v>
      </c>
      <c r="P284" s="389">
        <f t="shared" ref="P284" si="698">Q284+R284</f>
        <v>0</v>
      </c>
      <c r="Q284" s="390">
        <v>0</v>
      </c>
      <c r="R284" s="390">
        <v>0</v>
      </c>
      <c r="S284" s="389">
        <f t="shared" ref="S284" si="699">T284+U284</f>
        <v>0</v>
      </c>
      <c r="T284" s="390">
        <v>0</v>
      </c>
      <c r="U284" s="390">
        <v>0</v>
      </c>
      <c r="V284" s="389">
        <f t="shared" ref="V284" si="700">W284+X284</f>
        <v>0</v>
      </c>
      <c r="W284" s="390">
        <v>0</v>
      </c>
      <c r="X284" s="390">
        <v>0</v>
      </c>
    </row>
    <row r="285" spans="1:24" s="388" customFormat="1" ht="15.75" hidden="1" customHeight="1">
      <c r="A285" s="912"/>
      <c r="B285" s="924"/>
      <c r="C285" s="914"/>
      <c r="D285" s="930"/>
      <c r="E285" s="912"/>
      <c r="F285" s="933"/>
      <c r="G285" s="924"/>
      <c r="H285" s="387">
        <v>391935</v>
      </c>
      <c r="I285" s="387">
        <v>391935</v>
      </c>
      <c r="J285" s="921" t="s">
        <v>2</v>
      </c>
      <c r="K285" s="917">
        <f t="shared" ref="K285:X285" si="701">K282+K284</f>
        <v>12497006</v>
      </c>
      <c r="L285" s="917">
        <f t="shared" si="701"/>
        <v>11802728</v>
      </c>
      <c r="M285" s="919">
        <f t="shared" si="701"/>
        <v>11802728</v>
      </c>
      <c r="N285" s="919">
        <f t="shared" si="701"/>
        <v>0</v>
      </c>
      <c r="O285" s="917">
        <f t="shared" si="701"/>
        <v>694278</v>
      </c>
      <c r="P285" s="917">
        <f t="shared" si="701"/>
        <v>694278</v>
      </c>
      <c r="Q285" s="919">
        <f t="shared" si="701"/>
        <v>694278</v>
      </c>
      <c r="R285" s="919">
        <f t="shared" si="701"/>
        <v>0</v>
      </c>
      <c r="S285" s="917">
        <f t="shared" si="701"/>
        <v>0</v>
      </c>
      <c r="T285" s="919">
        <f t="shared" si="701"/>
        <v>0</v>
      </c>
      <c r="U285" s="919">
        <f t="shared" si="701"/>
        <v>0</v>
      </c>
      <c r="V285" s="917">
        <f t="shared" si="701"/>
        <v>0</v>
      </c>
      <c r="W285" s="919">
        <f t="shared" si="701"/>
        <v>0</v>
      </c>
      <c r="X285" s="919">
        <f t="shared" si="701"/>
        <v>0</v>
      </c>
    </row>
    <row r="286" spans="1:24" s="388" customFormat="1" ht="15.75" hidden="1" customHeight="1">
      <c r="A286" s="912"/>
      <c r="B286" s="925"/>
      <c r="C286" s="914"/>
      <c r="D286" s="931"/>
      <c r="E286" s="912"/>
      <c r="F286" s="934"/>
      <c r="G286" s="925"/>
      <c r="H286" s="387">
        <v>0</v>
      </c>
      <c r="I286" s="387">
        <v>0</v>
      </c>
      <c r="J286" s="922"/>
      <c r="K286" s="918"/>
      <c r="L286" s="918"/>
      <c r="M286" s="920"/>
      <c r="N286" s="920"/>
      <c r="O286" s="918"/>
      <c r="P286" s="918"/>
      <c r="Q286" s="920"/>
      <c r="R286" s="920"/>
      <c r="S286" s="918"/>
      <c r="T286" s="920"/>
      <c r="U286" s="920"/>
      <c r="V286" s="918"/>
      <c r="W286" s="920"/>
      <c r="X286" s="920"/>
    </row>
    <row r="287" spans="1:24" s="388" customFormat="1" ht="15.75" hidden="1" customHeight="1">
      <c r="A287" s="912">
        <v>52</v>
      </c>
      <c r="B287" s="914" t="s">
        <v>778</v>
      </c>
      <c r="C287" s="914" t="s">
        <v>712</v>
      </c>
      <c r="D287" s="915" t="s">
        <v>713</v>
      </c>
      <c r="E287" s="912" t="s">
        <v>648</v>
      </c>
      <c r="F287" s="912" t="s">
        <v>714</v>
      </c>
      <c r="G287" s="913" t="s">
        <v>694</v>
      </c>
      <c r="H287" s="387">
        <f>H288+H289+H290+H291</f>
        <v>70499104</v>
      </c>
      <c r="I287" s="387">
        <f>I288+I289+I290+I291</f>
        <v>68850480</v>
      </c>
      <c r="J287" s="921" t="s">
        <v>0</v>
      </c>
      <c r="K287" s="917">
        <f t="shared" ref="K287" si="702">L287+O287</f>
        <v>1648624</v>
      </c>
      <c r="L287" s="917">
        <f t="shared" ref="L287" si="703">M287+N287</f>
        <v>1648624</v>
      </c>
      <c r="M287" s="919">
        <v>1648624</v>
      </c>
      <c r="N287" s="919">
        <v>0</v>
      </c>
      <c r="O287" s="917">
        <f t="shared" ref="O287" si="704">P287+S287+V287</f>
        <v>0</v>
      </c>
      <c r="P287" s="917">
        <f t="shared" ref="P287" si="705">Q287+R287</f>
        <v>0</v>
      </c>
      <c r="Q287" s="919">
        <v>0</v>
      </c>
      <c r="R287" s="919">
        <v>0</v>
      </c>
      <c r="S287" s="917">
        <f t="shared" ref="S287" si="706">T287+U287</f>
        <v>0</v>
      </c>
      <c r="T287" s="919">
        <v>0</v>
      </c>
      <c r="U287" s="919">
        <v>0</v>
      </c>
      <c r="V287" s="917">
        <f t="shared" ref="V287" si="707">W287+X287</f>
        <v>0</v>
      </c>
      <c r="W287" s="919">
        <v>0</v>
      </c>
      <c r="X287" s="919">
        <v>0</v>
      </c>
    </row>
    <row r="288" spans="1:24" s="388" customFormat="1" ht="15.75" hidden="1" customHeight="1">
      <c r="A288" s="912"/>
      <c r="B288" s="914"/>
      <c r="C288" s="914"/>
      <c r="D288" s="915"/>
      <c r="E288" s="912"/>
      <c r="F288" s="912"/>
      <c r="G288" s="913"/>
      <c r="H288" s="387">
        <v>70499104</v>
      </c>
      <c r="I288" s="387">
        <v>68850480</v>
      </c>
      <c r="J288" s="922"/>
      <c r="K288" s="918"/>
      <c r="L288" s="918"/>
      <c r="M288" s="920"/>
      <c r="N288" s="920"/>
      <c r="O288" s="918"/>
      <c r="P288" s="918"/>
      <c r="Q288" s="920"/>
      <c r="R288" s="920"/>
      <c r="S288" s="918"/>
      <c r="T288" s="920"/>
      <c r="U288" s="920"/>
      <c r="V288" s="918"/>
      <c r="W288" s="920"/>
      <c r="X288" s="920"/>
    </row>
    <row r="289" spans="1:25" s="388" customFormat="1" ht="15.75" hidden="1" customHeight="1">
      <c r="A289" s="912"/>
      <c r="B289" s="914"/>
      <c r="C289" s="914"/>
      <c r="D289" s="915"/>
      <c r="E289" s="912"/>
      <c r="F289" s="912"/>
      <c r="G289" s="913"/>
      <c r="H289" s="387">
        <v>0</v>
      </c>
      <c r="I289" s="387">
        <v>0</v>
      </c>
      <c r="J289" s="387" t="s">
        <v>1</v>
      </c>
      <c r="K289" s="389">
        <f t="shared" ref="K289" si="708">L289+O289</f>
        <v>0</v>
      </c>
      <c r="L289" s="389">
        <f t="shared" ref="L289" si="709">M289+N289</f>
        <v>0</v>
      </c>
      <c r="M289" s="390">
        <v>0</v>
      </c>
      <c r="N289" s="390">
        <v>0</v>
      </c>
      <c r="O289" s="389">
        <f t="shared" ref="O289" si="710">P289+S289+V289</f>
        <v>0</v>
      </c>
      <c r="P289" s="389">
        <f t="shared" ref="P289" si="711">Q289+R289</f>
        <v>0</v>
      </c>
      <c r="Q289" s="390">
        <v>0</v>
      </c>
      <c r="R289" s="390">
        <v>0</v>
      </c>
      <c r="S289" s="389">
        <f t="shared" ref="S289" si="712">T289+U289</f>
        <v>0</v>
      </c>
      <c r="T289" s="390">
        <v>0</v>
      </c>
      <c r="U289" s="390">
        <v>0</v>
      </c>
      <c r="V289" s="389">
        <f t="shared" ref="V289" si="713">W289+X289</f>
        <v>0</v>
      </c>
      <c r="W289" s="390">
        <v>0</v>
      </c>
      <c r="X289" s="390">
        <v>0</v>
      </c>
    </row>
    <row r="290" spans="1:25" s="388" customFormat="1" ht="15.75" hidden="1" customHeight="1">
      <c r="A290" s="912"/>
      <c r="B290" s="914"/>
      <c r="C290" s="914"/>
      <c r="D290" s="915"/>
      <c r="E290" s="912"/>
      <c r="F290" s="912"/>
      <c r="G290" s="913"/>
      <c r="H290" s="387">
        <v>0</v>
      </c>
      <c r="I290" s="387">
        <v>0</v>
      </c>
      <c r="J290" s="921" t="s">
        <v>2</v>
      </c>
      <c r="K290" s="917">
        <f t="shared" ref="K290:X290" si="714">K287+K289</f>
        <v>1648624</v>
      </c>
      <c r="L290" s="917">
        <f t="shared" si="714"/>
        <v>1648624</v>
      </c>
      <c r="M290" s="919">
        <f t="shared" si="714"/>
        <v>1648624</v>
      </c>
      <c r="N290" s="919">
        <f t="shared" si="714"/>
        <v>0</v>
      </c>
      <c r="O290" s="917">
        <f t="shared" si="714"/>
        <v>0</v>
      </c>
      <c r="P290" s="917">
        <f t="shared" si="714"/>
        <v>0</v>
      </c>
      <c r="Q290" s="919">
        <f t="shared" si="714"/>
        <v>0</v>
      </c>
      <c r="R290" s="919">
        <f t="shared" si="714"/>
        <v>0</v>
      </c>
      <c r="S290" s="917">
        <f t="shared" si="714"/>
        <v>0</v>
      </c>
      <c r="T290" s="919">
        <f t="shared" si="714"/>
        <v>0</v>
      </c>
      <c r="U290" s="919">
        <f t="shared" si="714"/>
        <v>0</v>
      </c>
      <c r="V290" s="917">
        <f t="shared" si="714"/>
        <v>0</v>
      </c>
      <c r="W290" s="919">
        <f t="shared" si="714"/>
        <v>0</v>
      </c>
      <c r="X290" s="919">
        <f t="shared" si="714"/>
        <v>0</v>
      </c>
    </row>
    <row r="291" spans="1:25" s="388" customFormat="1" ht="15.75" hidden="1" customHeight="1">
      <c r="A291" s="912"/>
      <c r="B291" s="914"/>
      <c r="C291" s="914"/>
      <c r="D291" s="915"/>
      <c r="E291" s="912"/>
      <c r="F291" s="912"/>
      <c r="G291" s="913"/>
      <c r="H291" s="387">
        <v>0</v>
      </c>
      <c r="I291" s="387">
        <v>0</v>
      </c>
      <c r="J291" s="922"/>
      <c r="K291" s="918"/>
      <c r="L291" s="918"/>
      <c r="M291" s="920"/>
      <c r="N291" s="920"/>
      <c r="O291" s="918"/>
      <c r="P291" s="918"/>
      <c r="Q291" s="920"/>
      <c r="R291" s="920"/>
      <c r="S291" s="918"/>
      <c r="T291" s="920"/>
      <c r="U291" s="920"/>
      <c r="V291" s="918"/>
      <c r="W291" s="920"/>
      <c r="X291" s="920"/>
    </row>
    <row r="292" spans="1:25" s="393" customFormat="1" ht="15.75" customHeight="1">
      <c r="A292" s="891" t="s">
        <v>779</v>
      </c>
      <c r="B292" s="891"/>
      <c r="C292" s="891"/>
      <c r="D292" s="891"/>
      <c r="E292" s="891"/>
      <c r="F292" s="891"/>
      <c r="G292" s="891"/>
      <c r="H292" s="392">
        <f>H17+H22+H37+H32+H42+H47+H52+H57+H62+H67+H72+H82+H77+H87+H102+H122+H132+H142+H127+H137+H147+H157+H162+H177+H182+H187+H192+H197+H202+H207+H217+H222+H237+H242+H247+H252+H287+H267+H272+H277+H282+H257+H232+H227+H172+H167+H152+H27+H262+H117+H112+H92+H212+H97+H107</f>
        <v>1492003885</v>
      </c>
      <c r="I292" s="392">
        <f>I17+I22+I37+I32+I42+I47+I52+I57+I62+I67+I72+I82+I77+I87+I102+I122+I132+I142+I127+I137+I147+I157+I162+I177+I182+I187+I192+I197+I202+I207+I217+I222+I237+I242+I247+I252+I287+I267+I272+I277+I282+I257+I232+I227+I172+I167+I152+I27+I262+I117+I112+I92+I212+I97+I107</f>
        <v>933147466</v>
      </c>
      <c r="J292" s="949" t="s">
        <v>0</v>
      </c>
      <c r="K292" s="951">
        <f>K17+K22+K27+K32+K37+K42+K47+K52+K57+K62+K67+K72+K77+K82+K87+K92+K102+K112+K117+K122+K127+K132+K137+K142+K147+K152+K157+K162+K167+K172+K177+K182+K187+K192+K197+K202+K207+K217+K222+K227+K232+K237+K242+K247+K252+K257+K262+K267+K272+K277+K282+K287+K212+K97+K107</f>
        <v>497978288</v>
      </c>
      <c r="L292" s="951">
        <f t="shared" ref="L292:X292" si="715">L17+L22+L27+L32+L37+L42+L47+L52+L57+L62+L67+L72+L77+L82+L87+L92+L102+L112+L117+L122+L127+L132+L137+L142+L147+L152+L157+L162+L167+L172+L177+L182+L187+L192+L197+L202+L207+L217+L222+L227+L232+L237+L242+L247+L252+L257+L262+L267+L272+L277+L282+L287+L212+L97+L107</f>
        <v>395344575</v>
      </c>
      <c r="M292" s="951">
        <f t="shared" si="715"/>
        <v>84951686</v>
      </c>
      <c r="N292" s="951">
        <f t="shared" si="715"/>
        <v>310392889</v>
      </c>
      <c r="O292" s="951">
        <f t="shared" si="715"/>
        <v>102633713</v>
      </c>
      <c r="P292" s="951">
        <f t="shared" si="715"/>
        <v>26286015</v>
      </c>
      <c r="Q292" s="951">
        <f t="shared" si="715"/>
        <v>5813390</v>
      </c>
      <c r="R292" s="951">
        <f t="shared" si="715"/>
        <v>20472625</v>
      </c>
      <c r="S292" s="951">
        <f t="shared" si="715"/>
        <v>67939848</v>
      </c>
      <c r="T292" s="951">
        <f t="shared" si="715"/>
        <v>3339127</v>
      </c>
      <c r="U292" s="951">
        <f t="shared" si="715"/>
        <v>64600721</v>
      </c>
      <c r="V292" s="951">
        <f t="shared" si="715"/>
        <v>8407850</v>
      </c>
      <c r="W292" s="951">
        <f t="shared" si="715"/>
        <v>567919</v>
      </c>
      <c r="X292" s="951">
        <f t="shared" si="715"/>
        <v>7839931</v>
      </c>
    </row>
    <row r="293" spans="1:25" s="393" customFormat="1" ht="15.75" customHeight="1">
      <c r="A293" s="891"/>
      <c r="B293" s="891"/>
      <c r="C293" s="891"/>
      <c r="D293" s="891"/>
      <c r="E293" s="891"/>
      <c r="F293" s="891"/>
      <c r="G293" s="891"/>
      <c r="H293" s="392">
        <f t="shared" ref="H293:I296" si="716">H18+H23+H38+H33+H43+H48+H53+H58+H63+H68+H73+H83+H78+H88+H103+H123+H133+H143+H128+H138+H148+H158+H163+H178+H183+H188+H193+H198+H203+H208+H218+H223+H238+H243+H248+H253+H288+H268+H273+H278+H283+H258+H233+H228+H173+H168+H153+H28+H263+H118+H113+H93+H213+H98+H108</f>
        <v>1250964540</v>
      </c>
      <c r="I293" s="392">
        <f t="shared" si="716"/>
        <v>808148455</v>
      </c>
      <c r="J293" s="950"/>
      <c r="K293" s="952"/>
      <c r="L293" s="952"/>
      <c r="M293" s="952"/>
      <c r="N293" s="952"/>
      <c r="O293" s="952"/>
      <c r="P293" s="952"/>
      <c r="Q293" s="952"/>
      <c r="R293" s="952"/>
      <c r="S293" s="952"/>
      <c r="T293" s="952"/>
      <c r="U293" s="952"/>
      <c r="V293" s="952"/>
      <c r="W293" s="952"/>
      <c r="X293" s="952"/>
    </row>
    <row r="294" spans="1:25" s="393" customFormat="1" ht="15.75" customHeight="1">
      <c r="A294" s="891"/>
      <c r="B294" s="891"/>
      <c r="C294" s="891"/>
      <c r="D294" s="891"/>
      <c r="E294" s="891"/>
      <c r="F294" s="891"/>
      <c r="G294" s="891"/>
      <c r="H294" s="392">
        <f t="shared" si="716"/>
        <v>57326343</v>
      </c>
      <c r="I294" s="392">
        <f t="shared" si="716"/>
        <v>29220306</v>
      </c>
      <c r="J294" s="394" t="s">
        <v>1</v>
      </c>
      <c r="K294" s="395">
        <f>K19+K24+K29+K34+K39+K44+K49+K54+K59+K64+K69+K74+K79+K84+K89+K94+K104+K114+K119+K124+K129+K134+K139+K144+K149+K154+K159+K164+K169+K174+K179+K184+K189+K194+K199+K204+K209+K219+K224+K229+K234+K239+K244+K249+K254+K259+K264+K269+K274+K279+K284+K289+K214+K99+K109</f>
        <v>60878131</v>
      </c>
      <c r="L294" s="395">
        <f t="shared" ref="L294:X294" si="717">L19+L24+L29+L34+L39+L44+L49+L54+L59+L64+L69+L74+L79+L84+L89+L94+L104+L114+L119+L124+L129+L134+L139+L144+L149+L154+L159+L164+L169+L174+L179+L184+L189+L194+L199+L204+L209+L219+L224+L229+L234+L239+L244+L249+L254+L259+L264+L269+L274+L279+L284+L289+L214+L99+L109</f>
        <v>47471510</v>
      </c>
      <c r="M294" s="395">
        <f t="shared" si="717"/>
        <v>28619594</v>
      </c>
      <c r="N294" s="395">
        <f t="shared" si="717"/>
        <v>18851916</v>
      </c>
      <c r="O294" s="395">
        <f t="shared" si="717"/>
        <v>13406621</v>
      </c>
      <c r="P294" s="395">
        <f t="shared" si="717"/>
        <v>1820022</v>
      </c>
      <c r="Q294" s="395">
        <f t="shared" si="717"/>
        <v>638903</v>
      </c>
      <c r="R294" s="395">
        <f t="shared" si="717"/>
        <v>1181119</v>
      </c>
      <c r="S294" s="395">
        <f t="shared" si="717"/>
        <v>11505000</v>
      </c>
      <c r="T294" s="395">
        <f t="shared" si="717"/>
        <v>3023411</v>
      </c>
      <c r="U294" s="395">
        <f t="shared" si="717"/>
        <v>8481589</v>
      </c>
      <c r="V294" s="395">
        <f t="shared" si="717"/>
        <v>81599</v>
      </c>
      <c r="W294" s="395">
        <f t="shared" si="717"/>
        <v>56361</v>
      </c>
      <c r="X294" s="395">
        <f t="shared" si="717"/>
        <v>25238</v>
      </c>
    </row>
    <row r="295" spans="1:25" s="393" customFormat="1" ht="15.75" customHeight="1">
      <c r="A295" s="891"/>
      <c r="B295" s="891"/>
      <c r="C295" s="891"/>
      <c r="D295" s="891"/>
      <c r="E295" s="891"/>
      <c r="F295" s="891"/>
      <c r="G295" s="891"/>
      <c r="H295" s="392">
        <f t="shared" si="716"/>
        <v>153732592</v>
      </c>
      <c r="I295" s="392">
        <f t="shared" si="716"/>
        <v>74287744</v>
      </c>
      <c r="J295" s="949" t="s">
        <v>2</v>
      </c>
      <c r="K295" s="951">
        <f t="shared" ref="K295:X295" si="718">K292+K294</f>
        <v>558856419</v>
      </c>
      <c r="L295" s="951">
        <f t="shared" si="718"/>
        <v>442816085</v>
      </c>
      <c r="M295" s="951">
        <f t="shared" si="718"/>
        <v>113571280</v>
      </c>
      <c r="N295" s="951">
        <f t="shared" si="718"/>
        <v>329244805</v>
      </c>
      <c r="O295" s="951">
        <f t="shared" si="718"/>
        <v>116040334</v>
      </c>
      <c r="P295" s="951">
        <f t="shared" si="718"/>
        <v>28106037</v>
      </c>
      <c r="Q295" s="951">
        <f t="shared" si="718"/>
        <v>6452293</v>
      </c>
      <c r="R295" s="951">
        <f t="shared" si="718"/>
        <v>21653744</v>
      </c>
      <c r="S295" s="951">
        <f t="shared" si="718"/>
        <v>79444848</v>
      </c>
      <c r="T295" s="951">
        <f t="shared" si="718"/>
        <v>6362538</v>
      </c>
      <c r="U295" s="951">
        <f t="shared" si="718"/>
        <v>73082310</v>
      </c>
      <c r="V295" s="951">
        <f t="shared" si="718"/>
        <v>8489449</v>
      </c>
      <c r="W295" s="951">
        <f t="shared" si="718"/>
        <v>624280</v>
      </c>
      <c r="X295" s="951">
        <f t="shared" si="718"/>
        <v>7865169</v>
      </c>
    </row>
    <row r="296" spans="1:25" s="393" customFormat="1" ht="15.75" customHeight="1">
      <c r="A296" s="891"/>
      <c r="B296" s="891"/>
      <c r="C296" s="891"/>
      <c r="D296" s="891"/>
      <c r="E296" s="891"/>
      <c r="F296" s="891"/>
      <c r="G296" s="891"/>
      <c r="H296" s="392">
        <f t="shared" si="716"/>
        <v>29980410</v>
      </c>
      <c r="I296" s="392">
        <f t="shared" si="716"/>
        <v>21490961</v>
      </c>
      <c r="J296" s="950"/>
      <c r="K296" s="952"/>
      <c r="L296" s="952"/>
      <c r="M296" s="952"/>
      <c r="N296" s="952"/>
      <c r="O296" s="952"/>
      <c r="P296" s="952"/>
      <c r="Q296" s="952"/>
      <c r="R296" s="952"/>
      <c r="S296" s="952"/>
      <c r="T296" s="952"/>
      <c r="U296" s="952"/>
      <c r="V296" s="952"/>
      <c r="W296" s="952"/>
      <c r="X296" s="952"/>
    </row>
    <row r="297" spans="1:25" ht="5.25" hidden="1" customHeight="1">
      <c r="A297" s="396"/>
      <c r="B297" s="397"/>
      <c r="C297" s="397"/>
      <c r="D297" s="397"/>
      <c r="E297" s="397"/>
      <c r="F297" s="397"/>
      <c r="G297" s="397"/>
      <c r="H297" s="397"/>
      <c r="I297" s="397"/>
      <c r="J297" s="397"/>
      <c r="K297" s="397"/>
      <c r="L297" s="397"/>
      <c r="M297" s="397"/>
      <c r="N297" s="397"/>
      <c r="O297" s="397"/>
      <c r="P297" s="397"/>
      <c r="Q297" s="397"/>
      <c r="R297" s="397"/>
      <c r="S297" s="397"/>
      <c r="T297" s="397"/>
      <c r="U297" s="397"/>
      <c r="V297" s="397"/>
      <c r="W297" s="397"/>
      <c r="X297" s="398"/>
    </row>
    <row r="298" spans="1:25" s="384" customFormat="1" ht="19.5" hidden="1" customHeight="1">
      <c r="A298" s="953" t="s">
        <v>780</v>
      </c>
      <c r="B298" s="954"/>
      <c r="C298" s="954"/>
      <c r="D298" s="954"/>
      <c r="E298" s="954"/>
      <c r="F298" s="954"/>
      <c r="G298" s="954"/>
      <c r="H298" s="954"/>
      <c r="I298" s="954"/>
      <c r="J298" s="954"/>
      <c r="K298" s="954"/>
      <c r="L298" s="954"/>
      <c r="M298" s="954"/>
      <c r="N298" s="954"/>
      <c r="O298" s="954"/>
      <c r="P298" s="954"/>
      <c r="Q298" s="954"/>
      <c r="R298" s="954"/>
      <c r="S298" s="954"/>
      <c r="T298" s="954"/>
      <c r="U298" s="954"/>
      <c r="V298" s="954"/>
      <c r="W298" s="954"/>
      <c r="X298" s="955"/>
      <c r="Y298" s="385"/>
    </row>
    <row r="299" spans="1:25" ht="4.5" hidden="1" customHeight="1">
      <c r="A299" s="956"/>
      <c r="B299" s="956"/>
      <c r="C299" s="956"/>
      <c r="D299" s="956"/>
      <c r="E299" s="956"/>
      <c r="F299" s="956"/>
      <c r="G299" s="956"/>
      <c r="H299" s="956"/>
      <c r="I299" s="956"/>
      <c r="J299" s="956"/>
      <c r="K299" s="956"/>
      <c r="L299" s="956"/>
      <c r="M299" s="956"/>
      <c r="N299" s="956"/>
      <c r="O299" s="956"/>
      <c r="P299" s="956"/>
      <c r="Q299" s="956"/>
      <c r="R299" s="956"/>
      <c r="S299" s="956"/>
      <c r="T299" s="956"/>
      <c r="U299" s="956"/>
      <c r="V299" s="956"/>
      <c r="W299" s="956"/>
      <c r="X299" s="956"/>
    </row>
    <row r="300" spans="1:25" ht="15" hidden="1" customHeight="1">
      <c r="A300" s="913">
        <v>1</v>
      </c>
      <c r="B300" s="941" t="s">
        <v>781</v>
      </c>
      <c r="C300" s="913" t="s">
        <v>782</v>
      </c>
      <c r="D300" s="942" t="s">
        <v>783</v>
      </c>
      <c r="E300" s="912" t="s">
        <v>648</v>
      </c>
      <c r="F300" s="912" t="s">
        <v>671</v>
      </c>
      <c r="G300" s="912" t="s">
        <v>653</v>
      </c>
      <c r="H300" s="387">
        <f>H301+H303+H302+H304</f>
        <v>252847482</v>
      </c>
      <c r="I300" s="387">
        <f>I301+I303+I302+I304</f>
        <v>197495508</v>
      </c>
      <c r="J300" s="921" t="s">
        <v>0</v>
      </c>
      <c r="K300" s="917">
        <f t="shared" ref="K300" si="719">L300+O300</f>
        <v>55351974</v>
      </c>
      <c r="L300" s="917">
        <f t="shared" ref="L300" si="720">M300+N300</f>
        <v>47049179</v>
      </c>
      <c r="M300" s="919">
        <v>43470521</v>
      </c>
      <c r="N300" s="919">
        <v>3578658</v>
      </c>
      <c r="O300" s="917">
        <f t="shared" ref="O300" si="721">P300+S300+V300</f>
        <v>8302795</v>
      </c>
      <c r="P300" s="917">
        <f t="shared" ref="P300" si="722">Q300+R300</f>
        <v>0</v>
      </c>
      <c r="Q300" s="919">
        <v>0</v>
      </c>
      <c r="R300" s="919">
        <v>0</v>
      </c>
      <c r="S300" s="917">
        <f t="shared" ref="S300" si="723">T300+U300</f>
        <v>8302795</v>
      </c>
      <c r="T300" s="919">
        <v>7671269</v>
      </c>
      <c r="U300" s="919">
        <v>631526</v>
      </c>
      <c r="V300" s="917">
        <f t="shared" ref="V300" si="724">W300+X300</f>
        <v>0</v>
      </c>
      <c r="W300" s="919">
        <v>0</v>
      </c>
      <c r="X300" s="919">
        <v>0</v>
      </c>
    </row>
    <row r="301" spans="1:25" ht="15" hidden="1" customHeight="1">
      <c r="A301" s="913"/>
      <c r="B301" s="941"/>
      <c r="C301" s="913"/>
      <c r="D301" s="942"/>
      <c r="E301" s="912"/>
      <c r="F301" s="912"/>
      <c r="G301" s="912"/>
      <c r="H301" s="387">
        <v>214920360</v>
      </c>
      <c r="I301" s="387">
        <v>167871181</v>
      </c>
      <c r="J301" s="922"/>
      <c r="K301" s="918"/>
      <c r="L301" s="918"/>
      <c r="M301" s="920"/>
      <c r="N301" s="920"/>
      <c r="O301" s="918"/>
      <c r="P301" s="918"/>
      <c r="Q301" s="920"/>
      <c r="R301" s="920"/>
      <c r="S301" s="918"/>
      <c r="T301" s="920"/>
      <c r="U301" s="920"/>
      <c r="V301" s="918"/>
      <c r="W301" s="920"/>
      <c r="X301" s="920"/>
    </row>
    <row r="302" spans="1:25" ht="15" hidden="1" customHeight="1">
      <c r="A302" s="913"/>
      <c r="B302" s="941"/>
      <c r="C302" s="913"/>
      <c r="D302" s="942"/>
      <c r="E302" s="912"/>
      <c r="F302" s="912"/>
      <c r="G302" s="912"/>
      <c r="H302" s="387">
        <v>0</v>
      </c>
      <c r="I302" s="387">
        <v>0</v>
      </c>
      <c r="J302" s="387" t="s">
        <v>1</v>
      </c>
      <c r="K302" s="389">
        <f t="shared" ref="K302" si="725">L302+O302</f>
        <v>0</v>
      </c>
      <c r="L302" s="389">
        <f t="shared" ref="L302" si="726">M302+N302</f>
        <v>0</v>
      </c>
      <c r="M302" s="390">
        <v>0</v>
      </c>
      <c r="N302" s="390">
        <v>0</v>
      </c>
      <c r="O302" s="389">
        <f t="shared" ref="O302" si="727">P302+S302+V302</f>
        <v>0</v>
      </c>
      <c r="P302" s="389">
        <f t="shared" ref="P302" si="728">Q302+R302</f>
        <v>0</v>
      </c>
      <c r="Q302" s="390">
        <v>0</v>
      </c>
      <c r="R302" s="390">
        <v>0</v>
      </c>
      <c r="S302" s="389">
        <f t="shared" ref="S302" si="729">T302+U302</f>
        <v>0</v>
      </c>
      <c r="T302" s="390">
        <v>0</v>
      </c>
      <c r="U302" s="390">
        <v>0</v>
      </c>
      <c r="V302" s="389">
        <f t="shared" ref="V302" si="730">W302+X302</f>
        <v>0</v>
      </c>
      <c r="W302" s="390">
        <v>0</v>
      </c>
      <c r="X302" s="390">
        <v>0</v>
      </c>
    </row>
    <row r="303" spans="1:25" ht="15" hidden="1" customHeight="1">
      <c r="A303" s="913"/>
      <c r="B303" s="941"/>
      <c r="C303" s="913"/>
      <c r="D303" s="942"/>
      <c r="E303" s="912"/>
      <c r="F303" s="912"/>
      <c r="G303" s="912"/>
      <c r="H303" s="387">
        <v>37927122</v>
      </c>
      <c r="I303" s="387">
        <v>29624327</v>
      </c>
      <c r="J303" s="921" t="s">
        <v>2</v>
      </c>
      <c r="K303" s="917">
        <f t="shared" ref="K303:X303" si="731">K300+K302</f>
        <v>55351974</v>
      </c>
      <c r="L303" s="917">
        <f t="shared" si="731"/>
        <v>47049179</v>
      </c>
      <c r="M303" s="919">
        <f t="shared" si="731"/>
        <v>43470521</v>
      </c>
      <c r="N303" s="919">
        <f t="shared" si="731"/>
        <v>3578658</v>
      </c>
      <c r="O303" s="917">
        <f t="shared" si="731"/>
        <v>8302795</v>
      </c>
      <c r="P303" s="917">
        <f t="shared" si="731"/>
        <v>0</v>
      </c>
      <c r="Q303" s="919">
        <f t="shared" si="731"/>
        <v>0</v>
      </c>
      <c r="R303" s="919">
        <f t="shared" si="731"/>
        <v>0</v>
      </c>
      <c r="S303" s="917">
        <f t="shared" si="731"/>
        <v>8302795</v>
      </c>
      <c r="T303" s="919">
        <f t="shared" si="731"/>
        <v>7671269</v>
      </c>
      <c r="U303" s="919">
        <f t="shared" si="731"/>
        <v>631526</v>
      </c>
      <c r="V303" s="917">
        <f t="shared" si="731"/>
        <v>0</v>
      </c>
      <c r="W303" s="919">
        <f t="shared" si="731"/>
        <v>0</v>
      </c>
      <c r="X303" s="919">
        <f t="shared" si="731"/>
        <v>0</v>
      </c>
    </row>
    <row r="304" spans="1:25" ht="15" hidden="1" customHeight="1">
      <c r="A304" s="913"/>
      <c r="B304" s="941"/>
      <c r="C304" s="913"/>
      <c r="D304" s="942"/>
      <c r="E304" s="912"/>
      <c r="F304" s="912"/>
      <c r="G304" s="912"/>
      <c r="H304" s="387">
        <v>0</v>
      </c>
      <c r="I304" s="387">
        <v>0</v>
      </c>
      <c r="J304" s="922"/>
      <c r="K304" s="918"/>
      <c r="L304" s="918"/>
      <c r="M304" s="920"/>
      <c r="N304" s="920"/>
      <c r="O304" s="918"/>
      <c r="P304" s="918"/>
      <c r="Q304" s="920"/>
      <c r="R304" s="920"/>
      <c r="S304" s="918"/>
      <c r="T304" s="920"/>
      <c r="U304" s="920"/>
      <c r="V304" s="918"/>
      <c r="W304" s="920"/>
      <c r="X304" s="920"/>
    </row>
    <row r="305" spans="1:24" ht="15" hidden="1" customHeight="1">
      <c r="A305" s="913">
        <v>2</v>
      </c>
      <c r="B305" s="941" t="s">
        <v>781</v>
      </c>
      <c r="C305" s="913" t="s">
        <v>782</v>
      </c>
      <c r="D305" s="942" t="s">
        <v>783</v>
      </c>
      <c r="E305" s="932" t="s">
        <v>784</v>
      </c>
      <c r="F305" s="932" t="s">
        <v>785</v>
      </c>
      <c r="G305" s="912" t="s">
        <v>653</v>
      </c>
      <c r="H305" s="387">
        <f>H306+H308+H307+H309</f>
        <v>11998016</v>
      </c>
      <c r="I305" s="387">
        <f>I306+I308+I307+I309</f>
        <v>9844888</v>
      </c>
      <c r="J305" s="921" t="s">
        <v>0</v>
      </c>
      <c r="K305" s="917">
        <f t="shared" ref="K305" si="732">L305+O305</f>
        <v>2153128</v>
      </c>
      <c r="L305" s="917">
        <f t="shared" ref="L305" si="733">M305+N305</f>
        <v>1830159</v>
      </c>
      <c r="M305" s="919">
        <v>1830159</v>
      </c>
      <c r="N305" s="919">
        <v>0</v>
      </c>
      <c r="O305" s="917">
        <f t="shared" ref="O305" si="734">P305+S305+V305</f>
        <v>322969</v>
      </c>
      <c r="P305" s="917">
        <f t="shared" ref="P305" si="735">Q305+R305</f>
        <v>0</v>
      </c>
      <c r="Q305" s="919">
        <v>0</v>
      </c>
      <c r="R305" s="919">
        <v>0</v>
      </c>
      <c r="S305" s="917">
        <f t="shared" ref="S305" si="736">T305+U305</f>
        <v>322969</v>
      </c>
      <c r="T305" s="919">
        <v>322969</v>
      </c>
      <c r="U305" s="919">
        <v>0</v>
      </c>
      <c r="V305" s="917">
        <f t="shared" ref="V305" si="737">W305+X305</f>
        <v>0</v>
      </c>
      <c r="W305" s="919">
        <v>0</v>
      </c>
      <c r="X305" s="919">
        <v>0</v>
      </c>
    </row>
    <row r="306" spans="1:24" ht="15" hidden="1" customHeight="1">
      <c r="A306" s="913"/>
      <c r="B306" s="941"/>
      <c r="C306" s="913"/>
      <c r="D306" s="942"/>
      <c r="E306" s="933"/>
      <c r="F306" s="933"/>
      <c r="G306" s="912"/>
      <c r="H306" s="387">
        <v>10198314</v>
      </c>
      <c r="I306" s="387">
        <v>8368155</v>
      </c>
      <c r="J306" s="922"/>
      <c r="K306" s="918"/>
      <c r="L306" s="918"/>
      <c r="M306" s="920"/>
      <c r="N306" s="920"/>
      <c r="O306" s="918"/>
      <c r="P306" s="918"/>
      <c r="Q306" s="920"/>
      <c r="R306" s="920"/>
      <c r="S306" s="918"/>
      <c r="T306" s="920"/>
      <c r="U306" s="920"/>
      <c r="V306" s="918"/>
      <c r="W306" s="920"/>
      <c r="X306" s="920"/>
    </row>
    <row r="307" spans="1:24" ht="15" hidden="1" customHeight="1">
      <c r="A307" s="913"/>
      <c r="B307" s="941"/>
      <c r="C307" s="913"/>
      <c r="D307" s="942"/>
      <c r="E307" s="933"/>
      <c r="F307" s="933"/>
      <c r="G307" s="912"/>
      <c r="H307" s="387">
        <v>0</v>
      </c>
      <c r="I307" s="387">
        <v>0</v>
      </c>
      <c r="J307" s="387" t="s">
        <v>1</v>
      </c>
      <c r="K307" s="389">
        <f t="shared" ref="K307" si="738">L307+O307</f>
        <v>0</v>
      </c>
      <c r="L307" s="389">
        <f t="shared" ref="L307" si="739">M307+N307</f>
        <v>0</v>
      </c>
      <c r="M307" s="390">
        <v>0</v>
      </c>
      <c r="N307" s="390">
        <v>0</v>
      </c>
      <c r="O307" s="389">
        <f t="shared" ref="O307" si="740">P307+S307+V307</f>
        <v>0</v>
      </c>
      <c r="P307" s="389">
        <f t="shared" ref="P307" si="741">Q307+R307</f>
        <v>0</v>
      </c>
      <c r="Q307" s="390">
        <v>0</v>
      </c>
      <c r="R307" s="390">
        <v>0</v>
      </c>
      <c r="S307" s="389">
        <f t="shared" ref="S307" si="742">T307+U307</f>
        <v>0</v>
      </c>
      <c r="T307" s="390">
        <v>0</v>
      </c>
      <c r="U307" s="390">
        <v>0</v>
      </c>
      <c r="V307" s="389">
        <f t="shared" ref="V307" si="743">W307+X307</f>
        <v>0</v>
      </c>
      <c r="W307" s="390">
        <v>0</v>
      </c>
      <c r="X307" s="390">
        <v>0</v>
      </c>
    </row>
    <row r="308" spans="1:24" ht="15" hidden="1" customHeight="1">
      <c r="A308" s="913"/>
      <c r="B308" s="941"/>
      <c r="C308" s="913"/>
      <c r="D308" s="942"/>
      <c r="E308" s="933"/>
      <c r="F308" s="933"/>
      <c r="G308" s="912"/>
      <c r="H308" s="387">
        <v>1799702</v>
      </c>
      <c r="I308" s="387">
        <v>1476733</v>
      </c>
      <c r="J308" s="921" t="s">
        <v>2</v>
      </c>
      <c r="K308" s="917">
        <f t="shared" ref="K308:X308" si="744">K305+K307</f>
        <v>2153128</v>
      </c>
      <c r="L308" s="917">
        <f t="shared" si="744"/>
        <v>1830159</v>
      </c>
      <c r="M308" s="919">
        <f t="shared" si="744"/>
        <v>1830159</v>
      </c>
      <c r="N308" s="919">
        <f t="shared" si="744"/>
        <v>0</v>
      </c>
      <c r="O308" s="917">
        <f t="shared" si="744"/>
        <v>322969</v>
      </c>
      <c r="P308" s="917">
        <f t="shared" si="744"/>
        <v>0</v>
      </c>
      <c r="Q308" s="919">
        <f t="shared" si="744"/>
        <v>0</v>
      </c>
      <c r="R308" s="919">
        <f t="shared" si="744"/>
        <v>0</v>
      </c>
      <c r="S308" s="917">
        <f t="shared" si="744"/>
        <v>322969</v>
      </c>
      <c r="T308" s="919">
        <f t="shared" si="744"/>
        <v>322969</v>
      </c>
      <c r="U308" s="919">
        <f t="shared" si="744"/>
        <v>0</v>
      </c>
      <c r="V308" s="917">
        <f t="shared" si="744"/>
        <v>0</v>
      </c>
      <c r="W308" s="919">
        <f t="shared" si="744"/>
        <v>0</v>
      </c>
      <c r="X308" s="919">
        <f t="shared" si="744"/>
        <v>0</v>
      </c>
    </row>
    <row r="309" spans="1:24" ht="15" hidden="1" customHeight="1">
      <c r="A309" s="913"/>
      <c r="B309" s="941"/>
      <c r="C309" s="913"/>
      <c r="D309" s="942"/>
      <c r="E309" s="934"/>
      <c r="F309" s="934"/>
      <c r="G309" s="912"/>
      <c r="H309" s="387">
        <v>0</v>
      </c>
      <c r="I309" s="387">
        <v>0</v>
      </c>
      <c r="J309" s="922"/>
      <c r="K309" s="918"/>
      <c r="L309" s="918"/>
      <c r="M309" s="920"/>
      <c r="N309" s="920"/>
      <c r="O309" s="918"/>
      <c r="P309" s="918"/>
      <c r="Q309" s="920"/>
      <c r="R309" s="920"/>
      <c r="S309" s="918"/>
      <c r="T309" s="920"/>
      <c r="U309" s="920"/>
      <c r="V309" s="918"/>
      <c r="W309" s="920"/>
      <c r="X309" s="920"/>
    </row>
    <row r="310" spans="1:24" ht="15" hidden="1" customHeight="1">
      <c r="A310" s="913">
        <v>3</v>
      </c>
      <c r="B310" s="941" t="s">
        <v>781</v>
      </c>
      <c r="C310" s="913">
        <v>121</v>
      </c>
      <c r="D310" s="942" t="s">
        <v>786</v>
      </c>
      <c r="E310" s="912" t="s">
        <v>648</v>
      </c>
      <c r="F310" s="912" t="s">
        <v>787</v>
      </c>
      <c r="G310" s="912" t="s">
        <v>690</v>
      </c>
      <c r="H310" s="387">
        <f>H311+H313+H312+H314</f>
        <v>11496397</v>
      </c>
      <c r="I310" s="387">
        <f>I311+I313+I312+I314</f>
        <v>3706581</v>
      </c>
      <c r="J310" s="921" t="s">
        <v>0</v>
      </c>
      <c r="K310" s="917">
        <f t="shared" ref="K310" si="745">L310+O310</f>
        <v>7789816</v>
      </c>
      <c r="L310" s="917">
        <f t="shared" ref="L310" si="746">M310+N310</f>
        <v>6621342</v>
      </c>
      <c r="M310" s="919">
        <v>0</v>
      </c>
      <c r="N310" s="919">
        <v>6621342</v>
      </c>
      <c r="O310" s="917">
        <f t="shared" ref="O310" si="747">P310+S310+V310</f>
        <v>1168474</v>
      </c>
      <c r="P310" s="917">
        <f t="shared" ref="P310" si="748">Q310+R310</f>
        <v>0</v>
      </c>
      <c r="Q310" s="919">
        <v>0</v>
      </c>
      <c r="R310" s="919">
        <v>0</v>
      </c>
      <c r="S310" s="917">
        <f t="shared" ref="S310" si="749">T310+U310</f>
        <v>1168474</v>
      </c>
      <c r="T310" s="919">
        <v>0</v>
      </c>
      <c r="U310" s="919">
        <v>1168474</v>
      </c>
      <c r="V310" s="917">
        <f t="shared" ref="V310" si="750">W310+X310</f>
        <v>0</v>
      </c>
      <c r="W310" s="919">
        <v>0</v>
      </c>
      <c r="X310" s="919">
        <v>0</v>
      </c>
    </row>
    <row r="311" spans="1:24" ht="15" hidden="1" customHeight="1">
      <c r="A311" s="913"/>
      <c r="B311" s="941"/>
      <c r="C311" s="913"/>
      <c r="D311" s="942"/>
      <c r="E311" s="912"/>
      <c r="F311" s="912"/>
      <c r="G311" s="912"/>
      <c r="H311" s="387">
        <v>9771936</v>
      </c>
      <c r="I311" s="387">
        <v>3150594</v>
      </c>
      <c r="J311" s="922"/>
      <c r="K311" s="918"/>
      <c r="L311" s="918"/>
      <c r="M311" s="920"/>
      <c r="N311" s="920"/>
      <c r="O311" s="918"/>
      <c r="P311" s="918"/>
      <c r="Q311" s="920"/>
      <c r="R311" s="920"/>
      <c r="S311" s="918"/>
      <c r="T311" s="920"/>
      <c r="U311" s="920"/>
      <c r="V311" s="918"/>
      <c r="W311" s="920"/>
      <c r="X311" s="920"/>
    </row>
    <row r="312" spans="1:24" ht="15" hidden="1" customHeight="1">
      <c r="A312" s="913"/>
      <c r="B312" s="941"/>
      <c r="C312" s="913"/>
      <c r="D312" s="942"/>
      <c r="E312" s="912"/>
      <c r="F312" s="912"/>
      <c r="G312" s="912"/>
      <c r="H312" s="387">
        <v>0</v>
      </c>
      <c r="I312" s="387">
        <v>0</v>
      </c>
      <c r="J312" s="387" t="s">
        <v>1</v>
      </c>
      <c r="K312" s="389">
        <f t="shared" ref="K312" si="751">L312+O312</f>
        <v>0</v>
      </c>
      <c r="L312" s="389">
        <f t="shared" ref="L312" si="752">M312+N312</f>
        <v>0</v>
      </c>
      <c r="M312" s="390">
        <v>0</v>
      </c>
      <c r="N312" s="390">
        <v>0</v>
      </c>
      <c r="O312" s="389">
        <f t="shared" ref="O312" si="753">P312+S312+V312</f>
        <v>0</v>
      </c>
      <c r="P312" s="389">
        <f t="shared" ref="P312" si="754">Q312+R312</f>
        <v>0</v>
      </c>
      <c r="Q312" s="390">
        <v>0</v>
      </c>
      <c r="R312" s="390">
        <v>0</v>
      </c>
      <c r="S312" s="389">
        <f t="shared" ref="S312" si="755">T312+U312</f>
        <v>0</v>
      </c>
      <c r="T312" s="390">
        <v>0</v>
      </c>
      <c r="U312" s="390">
        <v>0</v>
      </c>
      <c r="V312" s="389">
        <f t="shared" ref="V312" si="756">W312+X312</f>
        <v>0</v>
      </c>
      <c r="W312" s="390">
        <v>0</v>
      </c>
      <c r="X312" s="390">
        <v>0</v>
      </c>
    </row>
    <row r="313" spans="1:24" ht="15" hidden="1" customHeight="1">
      <c r="A313" s="913"/>
      <c r="B313" s="941"/>
      <c r="C313" s="913"/>
      <c r="D313" s="942"/>
      <c r="E313" s="912"/>
      <c r="F313" s="912"/>
      <c r="G313" s="912"/>
      <c r="H313" s="387">
        <v>1724461</v>
      </c>
      <c r="I313" s="387">
        <v>555987</v>
      </c>
      <c r="J313" s="921" t="s">
        <v>2</v>
      </c>
      <c r="K313" s="917">
        <f t="shared" ref="K313:X313" si="757">K310+K312</f>
        <v>7789816</v>
      </c>
      <c r="L313" s="917">
        <f t="shared" si="757"/>
        <v>6621342</v>
      </c>
      <c r="M313" s="919">
        <f t="shared" si="757"/>
        <v>0</v>
      </c>
      <c r="N313" s="919">
        <f t="shared" si="757"/>
        <v>6621342</v>
      </c>
      <c r="O313" s="917">
        <f t="shared" si="757"/>
        <v>1168474</v>
      </c>
      <c r="P313" s="917">
        <f t="shared" si="757"/>
        <v>0</v>
      </c>
      <c r="Q313" s="919">
        <f t="shared" si="757"/>
        <v>0</v>
      </c>
      <c r="R313" s="919">
        <f t="shared" si="757"/>
        <v>0</v>
      </c>
      <c r="S313" s="917">
        <f t="shared" si="757"/>
        <v>1168474</v>
      </c>
      <c r="T313" s="919">
        <f t="shared" si="757"/>
        <v>0</v>
      </c>
      <c r="U313" s="919">
        <f t="shared" si="757"/>
        <v>1168474</v>
      </c>
      <c r="V313" s="917">
        <f t="shared" si="757"/>
        <v>0</v>
      </c>
      <c r="W313" s="919">
        <f t="shared" si="757"/>
        <v>0</v>
      </c>
      <c r="X313" s="919">
        <f t="shared" si="757"/>
        <v>0</v>
      </c>
    </row>
    <row r="314" spans="1:24" ht="15" hidden="1" customHeight="1">
      <c r="A314" s="913"/>
      <c r="B314" s="941"/>
      <c r="C314" s="913"/>
      <c r="D314" s="942"/>
      <c r="E314" s="912"/>
      <c r="F314" s="912"/>
      <c r="G314" s="912"/>
      <c r="H314" s="387">
        <v>0</v>
      </c>
      <c r="I314" s="387">
        <v>0</v>
      </c>
      <c r="J314" s="922"/>
      <c r="K314" s="918"/>
      <c r="L314" s="918"/>
      <c r="M314" s="920"/>
      <c r="N314" s="920"/>
      <c r="O314" s="918"/>
      <c r="P314" s="918"/>
      <c r="Q314" s="920"/>
      <c r="R314" s="920"/>
      <c r="S314" s="918"/>
      <c r="T314" s="920"/>
      <c r="U314" s="920"/>
      <c r="V314" s="918"/>
      <c r="W314" s="920"/>
      <c r="X314" s="920"/>
    </row>
    <row r="315" spans="1:24" ht="15" hidden="1" customHeight="1">
      <c r="A315" s="913">
        <v>4</v>
      </c>
      <c r="B315" s="941" t="s">
        <v>781</v>
      </c>
      <c r="C315" s="913" t="s">
        <v>782</v>
      </c>
      <c r="D315" s="942" t="s">
        <v>788</v>
      </c>
      <c r="E315" s="912" t="s">
        <v>648</v>
      </c>
      <c r="F315" s="912" t="s">
        <v>671</v>
      </c>
      <c r="G315" s="912">
        <v>2023</v>
      </c>
      <c r="H315" s="387">
        <f>H316+H318+H317+H319</f>
        <v>4632941</v>
      </c>
      <c r="I315" s="387">
        <f>I316+I318+I317+I319</f>
        <v>0</v>
      </c>
      <c r="J315" s="921" t="s">
        <v>0</v>
      </c>
      <c r="K315" s="917">
        <f t="shared" ref="K315" si="758">L315+O315</f>
        <v>4632941</v>
      </c>
      <c r="L315" s="917">
        <f t="shared" ref="L315" si="759">M315+N315</f>
        <v>3938000</v>
      </c>
      <c r="M315" s="919">
        <v>3938000</v>
      </c>
      <c r="N315" s="919">
        <v>0</v>
      </c>
      <c r="O315" s="917">
        <f t="shared" ref="O315" si="760">P315+S315+V315</f>
        <v>694941</v>
      </c>
      <c r="P315" s="917">
        <f t="shared" ref="P315" si="761">Q315+R315</f>
        <v>0</v>
      </c>
      <c r="Q315" s="919">
        <v>0</v>
      </c>
      <c r="R315" s="919">
        <v>0</v>
      </c>
      <c r="S315" s="917">
        <f t="shared" ref="S315" si="762">T315+U315</f>
        <v>694941</v>
      </c>
      <c r="T315" s="919">
        <v>694941</v>
      </c>
      <c r="U315" s="919">
        <v>0</v>
      </c>
      <c r="V315" s="917">
        <f t="shared" ref="V315" si="763">W315+X315</f>
        <v>0</v>
      </c>
      <c r="W315" s="919">
        <v>0</v>
      </c>
      <c r="X315" s="919">
        <v>0</v>
      </c>
    </row>
    <row r="316" spans="1:24" ht="15" hidden="1" customHeight="1">
      <c r="A316" s="913"/>
      <c r="B316" s="941"/>
      <c r="C316" s="913"/>
      <c r="D316" s="942"/>
      <c r="E316" s="912"/>
      <c r="F316" s="912"/>
      <c r="G316" s="912"/>
      <c r="H316" s="387">
        <v>3938000</v>
      </c>
      <c r="I316" s="387">
        <v>0</v>
      </c>
      <c r="J316" s="922"/>
      <c r="K316" s="918"/>
      <c r="L316" s="918"/>
      <c r="M316" s="920"/>
      <c r="N316" s="920"/>
      <c r="O316" s="918"/>
      <c r="P316" s="918"/>
      <c r="Q316" s="920"/>
      <c r="R316" s="920"/>
      <c r="S316" s="918"/>
      <c r="T316" s="920"/>
      <c r="U316" s="920"/>
      <c r="V316" s="918"/>
      <c r="W316" s="920"/>
      <c r="X316" s="920"/>
    </row>
    <row r="317" spans="1:24" ht="15" hidden="1" customHeight="1">
      <c r="A317" s="913"/>
      <c r="B317" s="941"/>
      <c r="C317" s="913"/>
      <c r="D317" s="942"/>
      <c r="E317" s="912"/>
      <c r="F317" s="912"/>
      <c r="G317" s="912"/>
      <c r="H317" s="387">
        <v>0</v>
      </c>
      <c r="I317" s="387">
        <v>0</v>
      </c>
      <c r="J317" s="387" t="s">
        <v>1</v>
      </c>
      <c r="K317" s="389">
        <f t="shared" ref="K317" si="764">L317+O317</f>
        <v>0</v>
      </c>
      <c r="L317" s="389">
        <f t="shared" ref="L317" si="765">M317+N317</f>
        <v>0</v>
      </c>
      <c r="M317" s="390">
        <v>0</v>
      </c>
      <c r="N317" s="390">
        <v>0</v>
      </c>
      <c r="O317" s="389">
        <f t="shared" ref="O317" si="766">P317+S317+V317</f>
        <v>0</v>
      </c>
      <c r="P317" s="389">
        <f t="shared" ref="P317" si="767">Q317+R317</f>
        <v>0</v>
      </c>
      <c r="Q317" s="390">
        <v>0</v>
      </c>
      <c r="R317" s="390">
        <v>0</v>
      </c>
      <c r="S317" s="389">
        <f t="shared" ref="S317" si="768">T317+U317</f>
        <v>0</v>
      </c>
      <c r="T317" s="390">
        <v>0</v>
      </c>
      <c r="U317" s="390">
        <v>0</v>
      </c>
      <c r="V317" s="389">
        <f t="shared" ref="V317" si="769">W317+X317</f>
        <v>0</v>
      </c>
      <c r="W317" s="390">
        <v>0</v>
      </c>
      <c r="X317" s="390">
        <v>0</v>
      </c>
    </row>
    <row r="318" spans="1:24" ht="15" hidden="1" customHeight="1">
      <c r="A318" s="913"/>
      <c r="B318" s="941"/>
      <c r="C318" s="913"/>
      <c r="D318" s="942"/>
      <c r="E318" s="912"/>
      <c r="F318" s="912"/>
      <c r="G318" s="912"/>
      <c r="H318" s="387">
        <v>694941</v>
      </c>
      <c r="I318" s="387">
        <v>0</v>
      </c>
      <c r="J318" s="921" t="s">
        <v>2</v>
      </c>
      <c r="K318" s="917">
        <f t="shared" ref="K318:X318" si="770">K315+K317</f>
        <v>4632941</v>
      </c>
      <c r="L318" s="917">
        <f t="shared" si="770"/>
        <v>3938000</v>
      </c>
      <c r="M318" s="919">
        <f t="shared" si="770"/>
        <v>3938000</v>
      </c>
      <c r="N318" s="919">
        <f t="shared" si="770"/>
        <v>0</v>
      </c>
      <c r="O318" s="917">
        <f t="shared" si="770"/>
        <v>694941</v>
      </c>
      <c r="P318" s="917">
        <f t="shared" si="770"/>
        <v>0</v>
      </c>
      <c r="Q318" s="919">
        <f t="shared" si="770"/>
        <v>0</v>
      </c>
      <c r="R318" s="919">
        <f t="shared" si="770"/>
        <v>0</v>
      </c>
      <c r="S318" s="917">
        <f t="shared" si="770"/>
        <v>694941</v>
      </c>
      <c r="T318" s="919">
        <f t="shared" si="770"/>
        <v>694941</v>
      </c>
      <c r="U318" s="919">
        <f t="shared" si="770"/>
        <v>0</v>
      </c>
      <c r="V318" s="917">
        <f t="shared" si="770"/>
        <v>0</v>
      </c>
      <c r="W318" s="919">
        <f t="shared" si="770"/>
        <v>0</v>
      </c>
      <c r="X318" s="919">
        <f t="shared" si="770"/>
        <v>0</v>
      </c>
    </row>
    <row r="319" spans="1:24" ht="15" hidden="1" customHeight="1">
      <c r="A319" s="913"/>
      <c r="B319" s="941"/>
      <c r="C319" s="913"/>
      <c r="D319" s="942"/>
      <c r="E319" s="912"/>
      <c r="F319" s="912"/>
      <c r="G319" s="912"/>
      <c r="H319" s="387">
        <v>0</v>
      </c>
      <c r="I319" s="387">
        <v>0</v>
      </c>
      <c r="J319" s="922"/>
      <c r="K319" s="918"/>
      <c r="L319" s="918"/>
      <c r="M319" s="920"/>
      <c r="N319" s="920"/>
      <c r="O319" s="918"/>
      <c r="P319" s="918"/>
      <c r="Q319" s="920"/>
      <c r="R319" s="920"/>
      <c r="S319" s="918"/>
      <c r="T319" s="920"/>
      <c r="U319" s="920"/>
      <c r="V319" s="918"/>
      <c r="W319" s="920"/>
      <c r="X319" s="920"/>
    </row>
    <row r="320" spans="1:24" ht="15" hidden="1" customHeight="1">
      <c r="A320" s="923">
        <v>5</v>
      </c>
      <c r="B320" s="957" t="s">
        <v>789</v>
      </c>
      <c r="C320" s="923">
        <v>123</v>
      </c>
      <c r="D320" s="960" t="s">
        <v>790</v>
      </c>
      <c r="E320" s="912" t="s">
        <v>648</v>
      </c>
      <c r="F320" s="932" t="s">
        <v>671</v>
      </c>
      <c r="G320" s="932">
        <v>2023</v>
      </c>
      <c r="H320" s="387">
        <f>H321+H323+H322+H324</f>
        <v>4203008</v>
      </c>
      <c r="I320" s="387">
        <f>I321+I323+I322+I324</f>
        <v>0</v>
      </c>
      <c r="J320" s="921" t="s">
        <v>0</v>
      </c>
      <c r="K320" s="917">
        <f t="shared" ref="K320" si="771">L320+O320</f>
        <v>4203008</v>
      </c>
      <c r="L320" s="917">
        <f t="shared" ref="L320" si="772">M320+N320</f>
        <v>3572557</v>
      </c>
      <c r="M320" s="919">
        <v>3572557</v>
      </c>
      <c r="N320" s="919">
        <v>0</v>
      </c>
      <c r="O320" s="917">
        <f t="shared" ref="O320" si="773">P320+S320+V320</f>
        <v>630451</v>
      </c>
      <c r="P320" s="917">
        <f t="shared" ref="P320" si="774">Q320+R320</f>
        <v>0</v>
      </c>
      <c r="Q320" s="919">
        <v>0</v>
      </c>
      <c r="R320" s="919">
        <v>0</v>
      </c>
      <c r="S320" s="917">
        <f t="shared" ref="S320" si="775">T320+U320</f>
        <v>630451</v>
      </c>
      <c r="T320" s="919">
        <v>630451</v>
      </c>
      <c r="U320" s="919">
        <v>0</v>
      </c>
      <c r="V320" s="917">
        <f t="shared" ref="V320" si="776">W320+X320</f>
        <v>0</v>
      </c>
      <c r="W320" s="919">
        <v>0</v>
      </c>
      <c r="X320" s="919">
        <v>0</v>
      </c>
    </row>
    <row r="321" spans="1:25" ht="15" hidden="1" customHeight="1">
      <c r="A321" s="924"/>
      <c r="B321" s="958"/>
      <c r="C321" s="924"/>
      <c r="D321" s="961"/>
      <c r="E321" s="912"/>
      <c r="F321" s="933"/>
      <c r="G321" s="933"/>
      <c r="H321" s="387">
        <v>3572557</v>
      </c>
      <c r="I321" s="387">
        <v>0</v>
      </c>
      <c r="J321" s="922"/>
      <c r="K321" s="918"/>
      <c r="L321" s="918"/>
      <c r="M321" s="920"/>
      <c r="N321" s="920"/>
      <c r="O321" s="918"/>
      <c r="P321" s="918"/>
      <c r="Q321" s="920"/>
      <c r="R321" s="920"/>
      <c r="S321" s="918"/>
      <c r="T321" s="920"/>
      <c r="U321" s="920"/>
      <c r="V321" s="918"/>
      <c r="W321" s="920"/>
      <c r="X321" s="920"/>
    </row>
    <row r="322" spans="1:25" ht="15" hidden="1" customHeight="1">
      <c r="A322" s="924"/>
      <c r="B322" s="958"/>
      <c r="C322" s="924"/>
      <c r="D322" s="961"/>
      <c r="E322" s="912"/>
      <c r="F322" s="933"/>
      <c r="G322" s="933"/>
      <c r="H322" s="387">
        <v>0</v>
      </c>
      <c r="I322" s="387">
        <v>0</v>
      </c>
      <c r="J322" s="387" t="s">
        <v>1</v>
      </c>
      <c r="K322" s="389">
        <f t="shared" ref="K322" si="777">L322+O322</f>
        <v>0</v>
      </c>
      <c r="L322" s="389">
        <f t="shared" ref="L322" si="778">M322+N322</f>
        <v>0</v>
      </c>
      <c r="M322" s="390">
        <v>0</v>
      </c>
      <c r="N322" s="390">
        <v>0</v>
      </c>
      <c r="O322" s="389">
        <f t="shared" ref="O322" si="779">P322+S322+V322</f>
        <v>0</v>
      </c>
      <c r="P322" s="389">
        <f t="shared" ref="P322" si="780">Q322+R322</f>
        <v>0</v>
      </c>
      <c r="Q322" s="390">
        <v>0</v>
      </c>
      <c r="R322" s="390">
        <v>0</v>
      </c>
      <c r="S322" s="389">
        <f t="shared" ref="S322" si="781">T322+U322</f>
        <v>0</v>
      </c>
      <c r="T322" s="390">
        <v>0</v>
      </c>
      <c r="U322" s="390">
        <v>0</v>
      </c>
      <c r="V322" s="389">
        <f t="shared" ref="V322" si="782">W322+X322</f>
        <v>0</v>
      </c>
      <c r="W322" s="390">
        <v>0</v>
      </c>
      <c r="X322" s="390">
        <v>0</v>
      </c>
    </row>
    <row r="323" spans="1:25" ht="15" hidden="1" customHeight="1">
      <c r="A323" s="924"/>
      <c r="B323" s="958"/>
      <c r="C323" s="924"/>
      <c r="D323" s="961"/>
      <c r="E323" s="912"/>
      <c r="F323" s="933"/>
      <c r="G323" s="933"/>
      <c r="H323" s="387">
        <v>630451</v>
      </c>
      <c r="I323" s="387">
        <v>0</v>
      </c>
      <c r="J323" s="921" t="s">
        <v>2</v>
      </c>
      <c r="K323" s="917">
        <f t="shared" ref="K323:X323" si="783">K320+K322</f>
        <v>4203008</v>
      </c>
      <c r="L323" s="917">
        <f t="shared" si="783"/>
        <v>3572557</v>
      </c>
      <c r="M323" s="919">
        <f t="shared" si="783"/>
        <v>3572557</v>
      </c>
      <c r="N323" s="919">
        <f t="shared" si="783"/>
        <v>0</v>
      </c>
      <c r="O323" s="917">
        <f t="shared" si="783"/>
        <v>630451</v>
      </c>
      <c r="P323" s="917">
        <f t="shared" si="783"/>
        <v>0</v>
      </c>
      <c r="Q323" s="919">
        <f t="shared" si="783"/>
        <v>0</v>
      </c>
      <c r="R323" s="919">
        <f t="shared" si="783"/>
        <v>0</v>
      </c>
      <c r="S323" s="917">
        <f t="shared" si="783"/>
        <v>630451</v>
      </c>
      <c r="T323" s="919">
        <f t="shared" si="783"/>
        <v>630451</v>
      </c>
      <c r="U323" s="919">
        <f t="shared" si="783"/>
        <v>0</v>
      </c>
      <c r="V323" s="917">
        <f t="shared" si="783"/>
        <v>0</v>
      </c>
      <c r="W323" s="919">
        <f t="shared" si="783"/>
        <v>0</v>
      </c>
      <c r="X323" s="919">
        <f t="shared" si="783"/>
        <v>0</v>
      </c>
    </row>
    <row r="324" spans="1:25" ht="15" hidden="1" customHeight="1">
      <c r="A324" s="925"/>
      <c r="B324" s="959"/>
      <c r="C324" s="925"/>
      <c r="D324" s="962"/>
      <c r="E324" s="912"/>
      <c r="F324" s="934"/>
      <c r="G324" s="934"/>
      <c r="H324" s="387">
        <v>0</v>
      </c>
      <c r="I324" s="387">
        <v>0</v>
      </c>
      <c r="J324" s="922"/>
      <c r="K324" s="918"/>
      <c r="L324" s="918"/>
      <c r="M324" s="920"/>
      <c r="N324" s="920"/>
      <c r="O324" s="918"/>
      <c r="P324" s="918"/>
      <c r="Q324" s="920"/>
      <c r="R324" s="920"/>
      <c r="S324" s="918"/>
      <c r="T324" s="920"/>
      <c r="U324" s="920"/>
      <c r="V324" s="918"/>
      <c r="W324" s="920"/>
      <c r="X324" s="920"/>
    </row>
    <row r="325" spans="1:25" ht="15.6" hidden="1" customHeight="1">
      <c r="A325" s="923">
        <v>6</v>
      </c>
      <c r="B325" s="957" t="s">
        <v>789</v>
      </c>
      <c r="C325" s="923">
        <v>123</v>
      </c>
      <c r="D325" s="960" t="s">
        <v>790</v>
      </c>
      <c r="E325" s="932" t="s">
        <v>784</v>
      </c>
      <c r="F325" s="932" t="s">
        <v>785</v>
      </c>
      <c r="G325" s="932">
        <v>2023</v>
      </c>
      <c r="H325" s="387">
        <f>H326+H328+H327+H329</f>
        <v>12662</v>
      </c>
      <c r="I325" s="387">
        <f>I326+I328+I327+I329</f>
        <v>0</v>
      </c>
      <c r="J325" s="921" t="s">
        <v>0</v>
      </c>
      <c r="K325" s="917">
        <f t="shared" ref="K325" si="784">L325+O325</f>
        <v>12662</v>
      </c>
      <c r="L325" s="917">
        <f t="shared" ref="L325" si="785">M325+N325</f>
        <v>10763</v>
      </c>
      <c r="M325" s="919">
        <v>10763</v>
      </c>
      <c r="N325" s="919">
        <v>0</v>
      </c>
      <c r="O325" s="917">
        <f t="shared" ref="O325" si="786">P325+S325+V325</f>
        <v>1899</v>
      </c>
      <c r="P325" s="917">
        <f t="shared" ref="P325" si="787">Q325+R325</f>
        <v>0</v>
      </c>
      <c r="Q325" s="919">
        <v>0</v>
      </c>
      <c r="R325" s="919">
        <v>0</v>
      </c>
      <c r="S325" s="917">
        <f t="shared" ref="S325" si="788">T325+U325</f>
        <v>1899</v>
      </c>
      <c r="T325" s="919">
        <v>1899</v>
      </c>
      <c r="U325" s="919">
        <v>0</v>
      </c>
      <c r="V325" s="917">
        <f t="shared" ref="V325" si="789">W325+X325</f>
        <v>0</v>
      </c>
      <c r="W325" s="919">
        <v>0</v>
      </c>
      <c r="X325" s="919">
        <v>0</v>
      </c>
    </row>
    <row r="326" spans="1:25" ht="15.6" hidden="1" customHeight="1">
      <c r="A326" s="924"/>
      <c r="B326" s="958"/>
      <c r="C326" s="924"/>
      <c r="D326" s="961"/>
      <c r="E326" s="933"/>
      <c r="F326" s="933"/>
      <c r="G326" s="933"/>
      <c r="H326" s="387">
        <v>10763</v>
      </c>
      <c r="I326" s="387">
        <v>0</v>
      </c>
      <c r="J326" s="922"/>
      <c r="K326" s="918"/>
      <c r="L326" s="918"/>
      <c r="M326" s="920"/>
      <c r="N326" s="920"/>
      <c r="O326" s="918"/>
      <c r="P326" s="918"/>
      <c r="Q326" s="920"/>
      <c r="R326" s="920"/>
      <c r="S326" s="918"/>
      <c r="T326" s="920"/>
      <c r="U326" s="920"/>
      <c r="V326" s="918"/>
      <c r="W326" s="920"/>
      <c r="X326" s="920"/>
    </row>
    <row r="327" spans="1:25" ht="15.6" hidden="1" customHeight="1">
      <c r="A327" s="924"/>
      <c r="B327" s="958"/>
      <c r="C327" s="924"/>
      <c r="D327" s="961"/>
      <c r="E327" s="933"/>
      <c r="F327" s="933"/>
      <c r="G327" s="933"/>
      <c r="H327" s="387">
        <v>0</v>
      </c>
      <c r="I327" s="387">
        <v>0</v>
      </c>
      <c r="J327" s="387" t="s">
        <v>1</v>
      </c>
      <c r="K327" s="389">
        <f t="shared" ref="K327" si="790">L327+O327</f>
        <v>0</v>
      </c>
      <c r="L327" s="389">
        <f t="shared" ref="L327" si="791">M327+N327</f>
        <v>0</v>
      </c>
      <c r="M327" s="390">
        <v>0</v>
      </c>
      <c r="N327" s="390">
        <v>0</v>
      </c>
      <c r="O327" s="389">
        <f t="shared" ref="O327" si="792">P327+S327+V327</f>
        <v>0</v>
      </c>
      <c r="P327" s="389">
        <f t="shared" ref="P327" si="793">Q327+R327</f>
        <v>0</v>
      </c>
      <c r="Q327" s="390">
        <v>0</v>
      </c>
      <c r="R327" s="390">
        <v>0</v>
      </c>
      <c r="S327" s="389">
        <f t="shared" ref="S327" si="794">T327+U327</f>
        <v>0</v>
      </c>
      <c r="T327" s="390">
        <v>0</v>
      </c>
      <c r="U327" s="390">
        <v>0</v>
      </c>
      <c r="V327" s="389">
        <f t="shared" ref="V327" si="795">W327+X327</f>
        <v>0</v>
      </c>
      <c r="W327" s="390">
        <v>0</v>
      </c>
      <c r="X327" s="390">
        <v>0</v>
      </c>
    </row>
    <row r="328" spans="1:25" ht="15.6" hidden="1" customHeight="1">
      <c r="A328" s="924"/>
      <c r="B328" s="958"/>
      <c r="C328" s="924"/>
      <c r="D328" s="961"/>
      <c r="E328" s="933"/>
      <c r="F328" s="933"/>
      <c r="G328" s="933"/>
      <c r="H328" s="387">
        <v>1899</v>
      </c>
      <c r="I328" s="387">
        <v>0</v>
      </c>
      <c r="J328" s="921" t="s">
        <v>2</v>
      </c>
      <c r="K328" s="917">
        <f t="shared" ref="K328:X328" si="796">K325+K327</f>
        <v>12662</v>
      </c>
      <c r="L328" s="917">
        <f t="shared" si="796"/>
        <v>10763</v>
      </c>
      <c r="M328" s="919">
        <f t="shared" si="796"/>
        <v>10763</v>
      </c>
      <c r="N328" s="919">
        <f t="shared" si="796"/>
        <v>0</v>
      </c>
      <c r="O328" s="917">
        <f t="shared" si="796"/>
        <v>1899</v>
      </c>
      <c r="P328" s="917">
        <f t="shared" si="796"/>
        <v>0</v>
      </c>
      <c r="Q328" s="919">
        <f t="shared" si="796"/>
        <v>0</v>
      </c>
      <c r="R328" s="919">
        <f t="shared" si="796"/>
        <v>0</v>
      </c>
      <c r="S328" s="917">
        <f t="shared" si="796"/>
        <v>1899</v>
      </c>
      <c r="T328" s="919">
        <f t="shared" si="796"/>
        <v>1899</v>
      </c>
      <c r="U328" s="919">
        <f t="shared" si="796"/>
        <v>0</v>
      </c>
      <c r="V328" s="917">
        <f t="shared" si="796"/>
        <v>0</v>
      </c>
      <c r="W328" s="919">
        <f t="shared" si="796"/>
        <v>0</v>
      </c>
      <c r="X328" s="919">
        <f t="shared" si="796"/>
        <v>0</v>
      </c>
    </row>
    <row r="329" spans="1:25" ht="15.6" hidden="1" customHeight="1">
      <c r="A329" s="925"/>
      <c r="B329" s="959"/>
      <c r="C329" s="925"/>
      <c r="D329" s="962"/>
      <c r="E329" s="934"/>
      <c r="F329" s="934"/>
      <c r="G329" s="934"/>
      <c r="H329" s="387">
        <v>0</v>
      </c>
      <c r="I329" s="387">
        <v>0</v>
      </c>
      <c r="J329" s="922"/>
      <c r="K329" s="918"/>
      <c r="L329" s="918"/>
      <c r="M329" s="920"/>
      <c r="N329" s="920"/>
      <c r="O329" s="918"/>
      <c r="P329" s="918"/>
      <c r="Q329" s="920"/>
      <c r="R329" s="920"/>
      <c r="S329" s="918"/>
      <c r="T329" s="920"/>
      <c r="U329" s="920"/>
      <c r="V329" s="918"/>
      <c r="W329" s="920"/>
      <c r="X329" s="920"/>
    </row>
    <row r="330" spans="1:25" ht="15" hidden="1" customHeight="1">
      <c r="A330" s="891" t="s">
        <v>791</v>
      </c>
      <c r="B330" s="891"/>
      <c r="C330" s="891"/>
      <c r="D330" s="891"/>
      <c r="E330" s="891"/>
      <c r="F330" s="891"/>
      <c r="G330" s="891"/>
      <c r="H330" s="400">
        <f>H300+H305+H310+H315+H320+H325</f>
        <v>285190506</v>
      </c>
      <c r="I330" s="400">
        <f>I300+I305+I310+I315+I320+I325</f>
        <v>211046977</v>
      </c>
      <c r="J330" s="949" t="s">
        <v>0</v>
      </c>
      <c r="K330" s="951">
        <f>K300+K305+K310+K315+K320+K325</f>
        <v>74143529</v>
      </c>
      <c r="L330" s="951">
        <f t="shared" ref="L330:X330" si="797">L300+L305+L310+L315+L320+L325</f>
        <v>63022000</v>
      </c>
      <c r="M330" s="951">
        <f t="shared" si="797"/>
        <v>52822000</v>
      </c>
      <c r="N330" s="951">
        <f t="shared" si="797"/>
        <v>10200000</v>
      </c>
      <c r="O330" s="951">
        <f t="shared" si="797"/>
        <v>11121529</v>
      </c>
      <c r="P330" s="951">
        <f t="shared" si="797"/>
        <v>0</v>
      </c>
      <c r="Q330" s="951">
        <f t="shared" si="797"/>
        <v>0</v>
      </c>
      <c r="R330" s="951">
        <f t="shared" si="797"/>
        <v>0</v>
      </c>
      <c r="S330" s="951">
        <f t="shared" si="797"/>
        <v>11121529</v>
      </c>
      <c r="T330" s="951">
        <f t="shared" si="797"/>
        <v>9321529</v>
      </c>
      <c r="U330" s="951">
        <f t="shared" si="797"/>
        <v>1800000</v>
      </c>
      <c r="V330" s="951">
        <f t="shared" si="797"/>
        <v>0</v>
      </c>
      <c r="W330" s="951">
        <f t="shared" si="797"/>
        <v>0</v>
      </c>
      <c r="X330" s="951">
        <f t="shared" si="797"/>
        <v>0</v>
      </c>
    </row>
    <row r="331" spans="1:25" ht="15" hidden="1" customHeight="1">
      <c r="A331" s="891"/>
      <c r="B331" s="891"/>
      <c r="C331" s="891"/>
      <c r="D331" s="891"/>
      <c r="E331" s="891"/>
      <c r="F331" s="891"/>
      <c r="G331" s="891"/>
      <c r="H331" s="400">
        <f t="shared" ref="H331:I334" si="798">H301+H306+H311+H316+H321+H326</f>
        <v>242411930</v>
      </c>
      <c r="I331" s="400">
        <f t="shared" si="798"/>
        <v>179389930</v>
      </c>
      <c r="J331" s="950"/>
      <c r="K331" s="952"/>
      <c r="L331" s="952"/>
      <c r="M331" s="952"/>
      <c r="N331" s="952"/>
      <c r="O331" s="952"/>
      <c r="P331" s="952"/>
      <c r="Q331" s="952"/>
      <c r="R331" s="952"/>
      <c r="S331" s="952"/>
      <c r="T331" s="952"/>
      <c r="U331" s="952"/>
      <c r="V331" s="952"/>
      <c r="W331" s="952"/>
      <c r="X331" s="952"/>
    </row>
    <row r="332" spans="1:25" ht="15" hidden="1" customHeight="1">
      <c r="A332" s="891"/>
      <c r="B332" s="891"/>
      <c r="C332" s="891"/>
      <c r="D332" s="891"/>
      <c r="E332" s="891"/>
      <c r="F332" s="891"/>
      <c r="G332" s="891"/>
      <c r="H332" s="400">
        <f t="shared" si="798"/>
        <v>0</v>
      </c>
      <c r="I332" s="400">
        <f t="shared" si="798"/>
        <v>0</v>
      </c>
      <c r="J332" s="394" t="s">
        <v>1</v>
      </c>
      <c r="K332" s="395">
        <f>K302+K307+K312+K317+K322+K327</f>
        <v>0</v>
      </c>
      <c r="L332" s="395">
        <f t="shared" ref="L332:X332" si="799">L302+L307+L312+L317+L322+L327</f>
        <v>0</v>
      </c>
      <c r="M332" s="395">
        <f t="shared" si="799"/>
        <v>0</v>
      </c>
      <c r="N332" s="395">
        <f t="shared" si="799"/>
        <v>0</v>
      </c>
      <c r="O332" s="395">
        <f t="shared" si="799"/>
        <v>0</v>
      </c>
      <c r="P332" s="395">
        <f t="shared" si="799"/>
        <v>0</v>
      </c>
      <c r="Q332" s="395">
        <f t="shared" si="799"/>
        <v>0</v>
      </c>
      <c r="R332" s="395">
        <f t="shared" si="799"/>
        <v>0</v>
      </c>
      <c r="S332" s="395">
        <f t="shared" si="799"/>
        <v>0</v>
      </c>
      <c r="T332" s="395">
        <f t="shared" si="799"/>
        <v>0</v>
      </c>
      <c r="U332" s="395">
        <f t="shared" si="799"/>
        <v>0</v>
      </c>
      <c r="V332" s="395">
        <f t="shared" si="799"/>
        <v>0</v>
      </c>
      <c r="W332" s="395">
        <f t="shared" si="799"/>
        <v>0</v>
      </c>
      <c r="X332" s="395">
        <f t="shared" si="799"/>
        <v>0</v>
      </c>
    </row>
    <row r="333" spans="1:25" ht="15" hidden="1" customHeight="1">
      <c r="A333" s="891"/>
      <c r="B333" s="891"/>
      <c r="C333" s="891"/>
      <c r="D333" s="891"/>
      <c r="E333" s="891"/>
      <c r="F333" s="891"/>
      <c r="G333" s="891"/>
      <c r="H333" s="400">
        <f t="shared" si="798"/>
        <v>42778576</v>
      </c>
      <c r="I333" s="400">
        <f t="shared" si="798"/>
        <v>31657047</v>
      </c>
      <c r="J333" s="949" t="s">
        <v>2</v>
      </c>
      <c r="K333" s="951">
        <f>K330+K332</f>
        <v>74143529</v>
      </c>
      <c r="L333" s="951">
        <f t="shared" ref="L333:X333" si="800">L330+L332</f>
        <v>63022000</v>
      </c>
      <c r="M333" s="951">
        <f t="shared" si="800"/>
        <v>52822000</v>
      </c>
      <c r="N333" s="951">
        <f t="shared" si="800"/>
        <v>10200000</v>
      </c>
      <c r="O333" s="951">
        <f t="shared" si="800"/>
        <v>11121529</v>
      </c>
      <c r="P333" s="951">
        <f t="shared" si="800"/>
        <v>0</v>
      </c>
      <c r="Q333" s="951">
        <f t="shared" si="800"/>
        <v>0</v>
      </c>
      <c r="R333" s="951">
        <f t="shared" si="800"/>
        <v>0</v>
      </c>
      <c r="S333" s="951">
        <f t="shared" si="800"/>
        <v>11121529</v>
      </c>
      <c r="T333" s="951">
        <f t="shared" si="800"/>
        <v>9321529</v>
      </c>
      <c r="U333" s="951">
        <f t="shared" si="800"/>
        <v>1800000</v>
      </c>
      <c r="V333" s="951">
        <f t="shared" si="800"/>
        <v>0</v>
      </c>
      <c r="W333" s="951">
        <f t="shared" si="800"/>
        <v>0</v>
      </c>
      <c r="X333" s="951">
        <f t="shared" si="800"/>
        <v>0</v>
      </c>
    </row>
    <row r="334" spans="1:25" ht="15" hidden="1" customHeight="1">
      <c r="A334" s="891"/>
      <c r="B334" s="891"/>
      <c r="C334" s="891"/>
      <c r="D334" s="891"/>
      <c r="E334" s="891"/>
      <c r="F334" s="891"/>
      <c r="G334" s="891"/>
      <c r="H334" s="400">
        <f t="shared" si="798"/>
        <v>0</v>
      </c>
      <c r="I334" s="400">
        <f t="shared" si="798"/>
        <v>0</v>
      </c>
      <c r="J334" s="950"/>
      <c r="K334" s="952"/>
      <c r="L334" s="952"/>
      <c r="M334" s="952"/>
      <c r="N334" s="952"/>
      <c r="O334" s="952"/>
      <c r="P334" s="952"/>
      <c r="Q334" s="952"/>
      <c r="R334" s="952"/>
      <c r="S334" s="952"/>
      <c r="T334" s="952"/>
      <c r="U334" s="952"/>
      <c r="V334" s="952"/>
      <c r="W334" s="952"/>
      <c r="X334" s="952"/>
    </row>
    <row r="335" spans="1:25" s="377" customFormat="1" ht="8.25" customHeight="1">
      <c r="A335" s="913"/>
      <c r="B335" s="913"/>
      <c r="C335" s="913"/>
      <c r="D335" s="913"/>
      <c r="E335" s="913"/>
      <c r="F335" s="913"/>
      <c r="G335" s="913"/>
      <c r="H335" s="913"/>
      <c r="I335" s="913"/>
      <c r="J335" s="913"/>
      <c r="K335" s="913"/>
      <c r="L335" s="913"/>
      <c r="M335" s="913"/>
      <c r="N335" s="913"/>
      <c r="O335" s="913"/>
      <c r="P335" s="913"/>
      <c r="Q335" s="913"/>
      <c r="R335" s="913"/>
      <c r="S335" s="913"/>
      <c r="T335" s="913"/>
      <c r="U335" s="913"/>
      <c r="V335" s="913"/>
      <c r="W335" s="913"/>
      <c r="X335" s="913"/>
    </row>
    <row r="336" spans="1:25" s="384" customFormat="1" ht="21.75" customHeight="1">
      <c r="A336" s="953" t="s">
        <v>792</v>
      </c>
      <c r="B336" s="954"/>
      <c r="C336" s="954"/>
      <c r="D336" s="954"/>
      <c r="E336" s="954"/>
      <c r="F336" s="954"/>
      <c r="G336" s="954"/>
      <c r="H336" s="954"/>
      <c r="I336" s="954"/>
      <c r="J336" s="954"/>
      <c r="K336" s="954"/>
      <c r="L336" s="954"/>
      <c r="M336" s="954"/>
      <c r="N336" s="954"/>
      <c r="O336" s="954"/>
      <c r="P336" s="954"/>
      <c r="Q336" s="954"/>
      <c r="R336" s="954"/>
      <c r="S336" s="954"/>
      <c r="T336" s="954"/>
      <c r="U336" s="954"/>
      <c r="V336" s="954"/>
      <c r="W336" s="954"/>
      <c r="X336" s="955"/>
      <c r="Y336" s="385"/>
    </row>
    <row r="337" spans="1:24" s="377" customFormat="1" ht="9.75" customHeight="1">
      <c r="A337" s="913"/>
      <c r="B337" s="913"/>
      <c r="C337" s="913"/>
      <c r="D337" s="913"/>
      <c r="E337" s="913"/>
      <c r="F337" s="913"/>
      <c r="G337" s="913"/>
      <c r="H337" s="913"/>
      <c r="I337" s="913"/>
      <c r="J337" s="913"/>
      <c r="K337" s="913"/>
      <c r="L337" s="913"/>
      <c r="M337" s="913"/>
      <c r="N337" s="913"/>
      <c r="O337" s="913"/>
      <c r="P337" s="913"/>
      <c r="Q337" s="913"/>
      <c r="R337" s="913"/>
      <c r="S337" s="913"/>
      <c r="T337" s="913"/>
      <c r="U337" s="913"/>
      <c r="V337" s="913"/>
      <c r="W337" s="913"/>
      <c r="X337" s="913"/>
    </row>
    <row r="338" spans="1:24" ht="15.6" hidden="1" customHeight="1">
      <c r="A338" s="913">
        <v>1</v>
      </c>
      <c r="B338" s="963" t="s">
        <v>668</v>
      </c>
      <c r="C338" s="926" t="s">
        <v>793</v>
      </c>
      <c r="D338" s="942" t="s">
        <v>794</v>
      </c>
      <c r="E338" s="912" t="s">
        <v>648</v>
      </c>
      <c r="F338" s="912" t="s">
        <v>795</v>
      </c>
      <c r="G338" s="912" t="s">
        <v>796</v>
      </c>
      <c r="H338" s="387" t="s">
        <v>357</v>
      </c>
      <c r="I338" s="387" t="s">
        <v>357</v>
      </c>
      <c r="J338" s="921" t="s">
        <v>0</v>
      </c>
      <c r="K338" s="917">
        <f t="shared" ref="K338" si="801">L338+O338</f>
        <v>274800</v>
      </c>
      <c r="L338" s="917">
        <f t="shared" ref="L338" si="802">M338+N338</f>
        <v>0</v>
      </c>
      <c r="M338" s="919">
        <v>0</v>
      </c>
      <c r="N338" s="919">
        <v>0</v>
      </c>
      <c r="O338" s="917">
        <f t="shared" ref="O338" si="803">P338+S338+V338</f>
        <v>274800</v>
      </c>
      <c r="P338" s="917">
        <f t="shared" ref="P338" si="804">Q338+R338</f>
        <v>274800</v>
      </c>
      <c r="Q338" s="919">
        <v>2800</v>
      </c>
      <c r="R338" s="919">
        <v>272000</v>
      </c>
      <c r="S338" s="917">
        <f t="shared" ref="S338" si="805">T338+U338</f>
        <v>0</v>
      </c>
      <c r="T338" s="919">
        <v>0</v>
      </c>
      <c r="U338" s="919">
        <v>0</v>
      </c>
      <c r="V338" s="917">
        <f t="shared" ref="V338" si="806">W338+X338</f>
        <v>0</v>
      </c>
      <c r="W338" s="919">
        <v>0</v>
      </c>
      <c r="X338" s="919">
        <v>0</v>
      </c>
    </row>
    <row r="339" spans="1:24" ht="15.6" hidden="1" customHeight="1">
      <c r="A339" s="913"/>
      <c r="B339" s="963"/>
      <c r="C339" s="964"/>
      <c r="D339" s="942"/>
      <c r="E339" s="912"/>
      <c r="F339" s="912"/>
      <c r="G339" s="912"/>
      <c r="H339" s="387" t="s">
        <v>357</v>
      </c>
      <c r="I339" s="387" t="s">
        <v>357</v>
      </c>
      <c r="J339" s="922"/>
      <c r="K339" s="918"/>
      <c r="L339" s="918"/>
      <c r="M339" s="920"/>
      <c r="N339" s="920"/>
      <c r="O339" s="918"/>
      <c r="P339" s="918"/>
      <c r="Q339" s="920"/>
      <c r="R339" s="920"/>
      <c r="S339" s="918"/>
      <c r="T339" s="920"/>
      <c r="U339" s="920"/>
      <c r="V339" s="918"/>
      <c r="W339" s="920"/>
      <c r="X339" s="920"/>
    </row>
    <row r="340" spans="1:24" ht="15.6" hidden="1" customHeight="1">
      <c r="A340" s="913"/>
      <c r="B340" s="963"/>
      <c r="C340" s="964"/>
      <c r="D340" s="942"/>
      <c r="E340" s="912"/>
      <c r="F340" s="912"/>
      <c r="G340" s="912"/>
      <c r="H340" s="387" t="s">
        <v>357</v>
      </c>
      <c r="I340" s="387" t="s">
        <v>357</v>
      </c>
      <c r="J340" s="387" t="s">
        <v>1</v>
      </c>
      <c r="K340" s="389">
        <f t="shared" ref="K340" si="807">L340+O340</f>
        <v>0</v>
      </c>
      <c r="L340" s="389">
        <f t="shared" ref="L340" si="808">M340+N340</f>
        <v>0</v>
      </c>
      <c r="M340" s="390">
        <v>0</v>
      </c>
      <c r="N340" s="390">
        <v>0</v>
      </c>
      <c r="O340" s="389">
        <f t="shared" ref="O340" si="809">P340+S340+V340</f>
        <v>0</v>
      </c>
      <c r="P340" s="389">
        <f t="shared" ref="P340" si="810">Q340+R340</f>
        <v>0</v>
      </c>
      <c r="Q340" s="390">
        <v>0</v>
      </c>
      <c r="R340" s="390">
        <v>0</v>
      </c>
      <c r="S340" s="389">
        <f t="shared" ref="S340" si="811">T340+U340</f>
        <v>0</v>
      </c>
      <c r="T340" s="390">
        <v>0</v>
      </c>
      <c r="U340" s="390">
        <v>0</v>
      </c>
      <c r="V340" s="389">
        <f t="shared" ref="V340" si="812">W340+X340</f>
        <v>0</v>
      </c>
      <c r="W340" s="390">
        <v>0</v>
      </c>
      <c r="X340" s="390">
        <v>0</v>
      </c>
    </row>
    <row r="341" spans="1:24" ht="15.6" hidden="1" customHeight="1">
      <c r="A341" s="913"/>
      <c r="B341" s="963"/>
      <c r="C341" s="964"/>
      <c r="D341" s="942"/>
      <c r="E341" s="912"/>
      <c r="F341" s="912"/>
      <c r="G341" s="912"/>
      <c r="H341" s="387" t="s">
        <v>357</v>
      </c>
      <c r="I341" s="387" t="s">
        <v>357</v>
      </c>
      <c r="J341" s="921" t="s">
        <v>2</v>
      </c>
      <c r="K341" s="917">
        <f t="shared" ref="K341:X341" si="813">K338+K340</f>
        <v>274800</v>
      </c>
      <c r="L341" s="917">
        <f t="shared" si="813"/>
        <v>0</v>
      </c>
      <c r="M341" s="919">
        <f t="shared" si="813"/>
        <v>0</v>
      </c>
      <c r="N341" s="919">
        <f t="shared" si="813"/>
        <v>0</v>
      </c>
      <c r="O341" s="917">
        <f t="shared" si="813"/>
        <v>274800</v>
      </c>
      <c r="P341" s="917">
        <f t="shared" si="813"/>
        <v>274800</v>
      </c>
      <c r="Q341" s="919">
        <f t="shared" si="813"/>
        <v>2800</v>
      </c>
      <c r="R341" s="919">
        <f t="shared" si="813"/>
        <v>272000</v>
      </c>
      <c r="S341" s="917">
        <f t="shared" si="813"/>
        <v>0</v>
      </c>
      <c r="T341" s="919">
        <f t="shared" si="813"/>
        <v>0</v>
      </c>
      <c r="U341" s="919">
        <f t="shared" si="813"/>
        <v>0</v>
      </c>
      <c r="V341" s="917">
        <f t="shared" si="813"/>
        <v>0</v>
      </c>
      <c r="W341" s="919">
        <f t="shared" si="813"/>
        <v>0</v>
      </c>
      <c r="X341" s="919">
        <f t="shared" si="813"/>
        <v>0</v>
      </c>
    </row>
    <row r="342" spans="1:24" ht="15.6" hidden="1" customHeight="1">
      <c r="A342" s="913"/>
      <c r="B342" s="963"/>
      <c r="C342" s="965"/>
      <c r="D342" s="942"/>
      <c r="E342" s="912"/>
      <c r="F342" s="912"/>
      <c r="G342" s="912"/>
      <c r="H342" s="387" t="s">
        <v>357</v>
      </c>
      <c r="I342" s="387" t="s">
        <v>357</v>
      </c>
      <c r="J342" s="922"/>
      <c r="K342" s="918"/>
      <c r="L342" s="918"/>
      <c r="M342" s="920"/>
      <c r="N342" s="920"/>
      <c r="O342" s="918"/>
      <c r="P342" s="918"/>
      <c r="Q342" s="920"/>
      <c r="R342" s="920"/>
      <c r="S342" s="918"/>
      <c r="T342" s="920"/>
      <c r="U342" s="920"/>
      <c r="V342" s="918"/>
      <c r="W342" s="920"/>
      <c r="X342" s="920"/>
    </row>
    <row r="343" spans="1:24" ht="15.6" hidden="1" customHeight="1">
      <c r="A343" s="913">
        <v>2</v>
      </c>
      <c r="B343" s="963" t="s">
        <v>672</v>
      </c>
      <c r="C343" s="926" t="s">
        <v>797</v>
      </c>
      <c r="D343" s="942" t="s">
        <v>798</v>
      </c>
      <c r="E343" s="912" t="s">
        <v>648</v>
      </c>
      <c r="F343" s="912" t="s">
        <v>799</v>
      </c>
      <c r="G343" s="912" t="s">
        <v>796</v>
      </c>
      <c r="H343" s="387" t="s">
        <v>357</v>
      </c>
      <c r="I343" s="387" t="s">
        <v>357</v>
      </c>
      <c r="J343" s="921" t="s">
        <v>0</v>
      </c>
      <c r="K343" s="917">
        <f t="shared" ref="K343" si="814">L343+O343</f>
        <v>140200</v>
      </c>
      <c r="L343" s="917">
        <f t="shared" ref="L343" si="815">M343+N343</f>
        <v>0</v>
      </c>
      <c r="M343" s="919">
        <v>0</v>
      </c>
      <c r="N343" s="919">
        <v>0</v>
      </c>
      <c r="O343" s="917">
        <f t="shared" ref="O343" si="816">P343+S343+V343</f>
        <v>140200</v>
      </c>
      <c r="P343" s="917">
        <f t="shared" ref="P343" si="817">Q343+R343</f>
        <v>140200</v>
      </c>
      <c r="Q343" s="919">
        <v>200</v>
      </c>
      <c r="R343" s="919">
        <v>140000</v>
      </c>
      <c r="S343" s="917">
        <f t="shared" ref="S343" si="818">T343+U343</f>
        <v>0</v>
      </c>
      <c r="T343" s="919">
        <v>0</v>
      </c>
      <c r="U343" s="919">
        <v>0</v>
      </c>
      <c r="V343" s="917">
        <f t="shared" ref="V343" si="819">W343+X343</f>
        <v>0</v>
      </c>
      <c r="W343" s="919">
        <v>0</v>
      </c>
      <c r="X343" s="919">
        <v>0</v>
      </c>
    </row>
    <row r="344" spans="1:24" ht="15.6" hidden="1" customHeight="1">
      <c r="A344" s="913"/>
      <c r="B344" s="963"/>
      <c r="C344" s="964"/>
      <c r="D344" s="942"/>
      <c r="E344" s="912"/>
      <c r="F344" s="912"/>
      <c r="G344" s="912"/>
      <c r="H344" s="387" t="s">
        <v>357</v>
      </c>
      <c r="I344" s="387" t="s">
        <v>357</v>
      </c>
      <c r="J344" s="922"/>
      <c r="K344" s="918"/>
      <c r="L344" s="918"/>
      <c r="M344" s="920"/>
      <c r="N344" s="920"/>
      <c r="O344" s="918"/>
      <c r="P344" s="918"/>
      <c r="Q344" s="920"/>
      <c r="R344" s="920"/>
      <c r="S344" s="918"/>
      <c r="T344" s="920"/>
      <c r="U344" s="920"/>
      <c r="V344" s="918"/>
      <c r="W344" s="920"/>
      <c r="X344" s="920"/>
    </row>
    <row r="345" spans="1:24" ht="15.6" hidden="1" customHeight="1">
      <c r="A345" s="913"/>
      <c r="B345" s="963"/>
      <c r="C345" s="964"/>
      <c r="D345" s="942"/>
      <c r="E345" s="912"/>
      <c r="F345" s="912"/>
      <c r="G345" s="912"/>
      <c r="H345" s="387" t="s">
        <v>357</v>
      </c>
      <c r="I345" s="387" t="s">
        <v>357</v>
      </c>
      <c r="J345" s="387" t="s">
        <v>1</v>
      </c>
      <c r="K345" s="389">
        <f t="shared" ref="K345" si="820">L345+O345</f>
        <v>0</v>
      </c>
      <c r="L345" s="389">
        <f t="shared" ref="L345" si="821">M345+N345</f>
        <v>0</v>
      </c>
      <c r="M345" s="390">
        <v>0</v>
      </c>
      <c r="N345" s="390">
        <v>0</v>
      </c>
      <c r="O345" s="389">
        <f t="shared" ref="O345" si="822">P345+S345+V345</f>
        <v>0</v>
      </c>
      <c r="P345" s="389">
        <f t="shared" ref="P345" si="823">Q345+R345</f>
        <v>0</v>
      </c>
      <c r="Q345" s="390">
        <v>0</v>
      </c>
      <c r="R345" s="390">
        <v>0</v>
      </c>
      <c r="S345" s="389">
        <f t="shared" ref="S345" si="824">T345+U345</f>
        <v>0</v>
      </c>
      <c r="T345" s="390">
        <v>0</v>
      </c>
      <c r="U345" s="390">
        <v>0</v>
      </c>
      <c r="V345" s="389">
        <f t="shared" ref="V345" si="825">W345+X345</f>
        <v>0</v>
      </c>
      <c r="W345" s="390">
        <v>0</v>
      </c>
      <c r="X345" s="390">
        <v>0</v>
      </c>
    </row>
    <row r="346" spans="1:24" ht="15.6" hidden="1" customHeight="1">
      <c r="A346" s="913"/>
      <c r="B346" s="963"/>
      <c r="C346" s="964"/>
      <c r="D346" s="942"/>
      <c r="E346" s="912"/>
      <c r="F346" s="912"/>
      <c r="G346" s="912"/>
      <c r="H346" s="387" t="s">
        <v>357</v>
      </c>
      <c r="I346" s="387" t="s">
        <v>357</v>
      </c>
      <c r="J346" s="921" t="s">
        <v>2</v>
      </c>
      <c r="K346" s="917">
        <f t="shared" ref="K346:X346" si="826">K343+K345</f>
        <v>140200</v>
      </c>
      <c r="L346" s="917">
        <f>L343+L345</f>
        <v>0</v>
      </c>
      <c r="M346" s="919">
        <f t="shared" si="826"/>
        <v>0</v>
      </c>
      <c r="N346" s="919">
        <f t="shared" si="826"/>
        <v>0</v>
      </c>
      <c r="O346" s="917">
        <f t="shared" si="826"/>
        <v>140200</v>
      </c>
      <c r="P346" s="917">
        <f t="shared" si="826"/>
        <v>140200</v>
      </c>
      <c r="Q346" s="919">
        <f t="shared" si="826"/>
        <v>200</v>
      </c>
      <c r="R346" s="919">
        <f t="shared" si="826"/>
        <v>140000</v>
      </c>
      <c r="S346" s="917">
        <f t="shared" si="826"/>
        <v>0</v>
      </c>
      <c r="T346" s="919">
        <f t="shared" si="826"/>
        <v>0</v>
      </c>
      <c r="U346" s="919">
        <f t="shared" si="826"/>
        <v>0</v>
      </c>
      <c r="V346" s="917">
        <f t="shared" si="826"/>
        <v>0</v>
      </c>
      <c r="W346" s="919">
        <f t="shared" si="826"/>
        <v>0</v>
      </c>
      <c r="X346" s="919">
        <f t="shared" si="826"/>
        <v>0</v>
      </c>
    </row>
    <row r="347" spans="1:24" ht="15.6" hidden="1" customHeight="1">
      <c r="A347" s="913"/>
      <c r="B347" s="963"/>
      <c r="C347" s="965"/>
      <c r="D347" s="942"/>
      <c r="E347" s="912"/>
      <c r="F347" s="912"/>
      <c r="G347" s="912"/>
      <c r="H347" s="387" t="s">
        <v>357</v>
      </c>
      <c r="I347" s="387" t="s">
        <v>357</v>
      </c>
      <c r="J347" s="922"/>
      <c r="K347" s="918"/>
      <c r="L347" s="918"/>
      <c r="M347" s="920"/>
      <c r="N347" s="920"/>
      <c r="O347" s="918"/>
      <c r="P347" s="918"/>
      <c r="Q347" s="920"/>
      <c r="R347" s="920"/>
      <c r="S347" s="918"/>
      <c r="T347" s="920"/>
      <c r="U347" s="920"/>
      <c r="V347" s="918"/>
      <c r="W347" s="920"/>
      <c r="X347" s="920"/>
    </row>
    <row r="348" spans="1:24" ht="15.6" hidden="1" customHeight="1">
      <c r="A348" s="913">
        <v>3</v>
      </c>
      <c r="B348" s="941" t="s">
        <v>800</v>
      </c>
      <c r="C348" s="926" t="s">
        <v>793</v>
      </c>
      <c r="D348" s="942" t="s">
        <v>801</v>
      </c>
      <c r="E348" s="912" t="s">
        <v>648</v>
      </c>
      <c r="F348" s="912" t="s">
        <v>760</v>
      </c>
      <c r="G348" s="912" t="s">
        <v>796</v>
      </c>
      <c r="H348" s="387" t="s">
        <v>357</v>
      </c>
      <c r="I348" s="387" t="s">
        <v>357</v>
      </c>
      <c r="J348" s="921" t="s">
        <v>0</v>
      </c>
      <c r="K348" s="917">
        <f t="shared" ref="K348" si="827">L348+O348</f>
        <v>40200</v>
      </c>
      <c r="L348" s="917">
        <f t="shared" ref="L348" si="828">M348+N348</f>
        <v>0</v>
      </c>
      <c r="M348" s="919">
        <v>0</v>
      </c>
      <c r="N348" s="919">
        <v>0</v>
      </c>
      <c r="O348" s="917">
        <f t="shared" ref="O348" si="829">P348+S348+V348</f>
        <v>40200</v>
      </c>
      <c r="P348" s="917">
        <f t="shared" ref="P348" si="830">Q348+R348</f>
        <v>40200</v>
      </c>
      <c r="Q348" s="919">
        <v>200</v>
      </c>
      <c r="R348" s="919">
        <v>40000</v>
      </c>
      <c r="S348" s="917">
        <f t="shared" ref="S348" si="831">T348+U348</f>
        <v>0</v>
      </c>
      <c r="T348" s="919">
        <v>0</v>
      </c>
      <c r="U348" s="919">
        <v>0</v>
      </c>
      <c r="V348" s="917">
        <f t="shared" ref="V348" si="832">W348+X348</f>
        <v>0</v>
      </c>
      <c r="W348" s="919">
        <v>0</v>
      </c>
      <c r="X348" s="919">
        <v>0</v>
      </c>
    </row>
    <row r="349" spans="1:24" ht="15.6" hidden="1" customHeight="1">
      <c r="A349" s="913"/>
      <c r="B349" s="941"/>
      <c r="C349" s="964"/>
      <c r="D349" s="942"/>
      <c r="E349" s="912"/>
      <c r="F349" s="912"/>
      <c r="G349" s="912"/>
      <c r="H349" s="387" t="s">
        <v>357</v>
      </c>
      <c r="I349" s="387" t="s">
        <v>357</v>
      </c>
      <c r="J349" s="922"/>
      <c r="K349" s="918"/>
      <c r="L349" s="918"/>
      <c r="M349" s="920"/>
      <c r="N349" s="920"/>
      <c r="O349" s="918"/>
      <c r="P349" s="918"/>
      <c r="Q349" s="920"/>
      <c r="R349" s="920"/>
      <c r="S349" s="918"/>
      <c r="T349" s="920"/>
      <c r="U349" s="920"/>
      <c r="V349" s="918"/>
      <c r="W349" s="920"/>
      <c r="X349" s="920"/>
    </row>
    <row r="350" spans="1:24" ht="15.6" hidden="1" customHeight="1">
      <c r="A350" s="913"/>
      <c r="B350" s="941"/>
      <c r="C350" s="964"/>
      <c r="D350" s="942"/>
      <c r="E350" s="912"/>
      <c r="F350" s="912"/>
      <c r="G350" s="912"/>
      <c r="H350" s="387" t="s">
        <v>357</v>
      </c>
      <c r="I350" s="387" t="s">
        <v>357</v>
      </c>
      <c r="J350" s="387" t="s">
        <v>1</v>
      </c>
      <c r="K350" s="389">
        <f t="shared" ref="K350" si="833">L350+O350</f>
        <v>0</v>
      </c>
      <c r="L350" s="389">
        <f t="shared" ref="L350" si="834">M350+N350</f>
        <v>0</v>
      </c>
      <c r="M350" s="390">
        <v>0</v>
      </c>
      <c r="N350" s="390">
        <v>0</v>
      </c>
      <c r="O350" s="389">
        <f t="shared" ref="O350" si="835">P350+S350+V350</f>
        <v>0</v>
      </c>
      <c r="P350" s="389">
        <f t="shared" ref="P350" si="836">Q350+R350</f>
        <v>0</v>
      </c>
      <c r="Q350" s="390">
        <v>0</v>
      </c>
      <c r="R350" s="390">
        <v>0</v>
      </c>
      <c r="S350" s="389">
        <f t="shared" ref="S350" si="837">T350+U350</f>
        <v>0</v>
      </c>
      <c r="T350" s="390">
        <v>0</v>
      </c>
      <c r="U350" s="390">
        <v>0</v>
      </c>
      <c r="V350" s="389">
        <f t="shared" ref="V350" si="838">W350+X350</f>
        <v>0</v>
      </c>
      <c r="W350" s="390">
        <v>0</v>
      </c>
      <c r="X350" s="390">
        <v>0</v>
      </c>
    </row>
    <row r="351" spans="1:24" ht="15.6" hidden="1" customHeight="1">
      <c r="A351" s="913"/>
      <c r="B351" s="941"/>
      <c r="C351" s="964"/>
      <c r="D351" s="942"/>
      <c r="E351" s="912"/>
      <c r="F351" s="912"/>
      <c r="G351" s="912"/>
      <c r="H351" s="387" t="s">
        <v>357</v>
      </c>
      <c r="I351" s="387" t="s">
        <v>357</v>
      </c>
      <c r="J351" s="921" t="s">
        <v>2</v>
      </c>
      <c r="K351" s="917">
        <f t="shared" ref="K351:X351" si="839">K348+K350</f>
        <v>40200</v>
      </c>
      <c r="L351" s="917">
        <f t="shared" si="839"/>
        <v>0</v>
      </c>
      <c r="M351" s="919">
        <f t="shared" si="839"/>
        <v>0</v>
      </c>
      <c r="N351" s="919">
        <f t="shared" si="839"/>
        <v>0</v>
      </c>
      <c r="O351" s="917">
        <f t="shared" si="839"/>
        <v>40200</v>
      </c>
      <c r="P351" s="917">
        <f t="shared" si="839"/>
        <v>40200</v>
      </c>
      <c r="Q351" s="919">
        <f t="shared" si="839"/>
        <v>200</v>
      </c>
      <c r="R351" s="919">
        <f t="shared" si="839"/>
        <v>40000</v>
      </c>
      <c r="S351" s="917">
        <f t="shared" si="839"/>
        <v>0</v>
      </c>
      <c r="T351" s="919">
        <f t="shared" si="839"/>
        <v>0</v>
      </c>
      <c r="U351" s="919">
        <f t="shared" si="839"/>
        <v>0</v>
      </c>
      <c r="V351" s="917">
        <f t="shared" si="839"/>
        <v>0</v>
      </c>
      <c r="W351" s="919">
        <f t="shared" si="839"/>
        <v>0</v>
      </c>
      <c r="X351" s="919">
        <f t="shared" si="839"/>
        <v>0</v>
      </c>
    </row>
    <row r="352" spans="1:24" ht="15.6" hidden="1" customHeight="1">
      <c r="A352" s="913"/>
      <c r="B352" s="941"/>
      <c r="C352" s="965"/>
      <c r="D352" s="942"/>
      <c r="E352" s="912"/>
      <c r="F352" s="912"/>
      <c r="G352" s="912"/>
      <c r="H352" s="387" t="s">
        <v>357</v>
      </c>
      <c r="I352" s="387" t="s">
        <v>357</v>
      </c>
      <c r="J352" s="922"/>
      <c r="K352" s="918"/>
      <c r="L352" s="918"/>
      <c r="M352" s="920"/>
      <c r="N352" s="920"/>
      <c r="O352" s="918"/>
      <c r="P352" s="918"/>
      <c r="Q352" s="920"/>
      <c r="R352" s="920"/>
      <c r="S352" s="918"/>
      <c r="T352" s="920"/>
      <c r="U352" s="920"/>
      <c r="V352" s="918"/>
      <c r="W352" s="920"/>
      <c r="X352" s="920"/>
    </row>
    <row r="353" spans="1:24" ht="15.6" hidden="1" customHeight="1">
      <c r="A353" s="913">
        <v>4</v>
      </c>
      <c r="B353" s="963" t="s">
        <v>802</v>
      </c>
      <c r="C353" s="926" t="s">
        <v>803</v>
      </c>
      <c r="D353" s="942" t="s">
        <v>804</v>
      </c>
      <c r="E353" s="912" t="s">
        <v>648</v>
      </c>
      <c r="F353" s="912" t="s">
        <v>805</v>
      </c>
      <c r="G353" s="912" t="s">
        <v>796</v>
      </c>
      <c r="H353" s="387" t="s">
        <v>357</v>
      </c>
      <c r="I353" s="387" t="s">
        <v>357</v>
      </c>
      <c r="J353" s="921" t="s">
        <v>0</v>
      </c>
      <c r="K353" s="917">
        <f t="shared" ref="K353" si="840">L353+O353</f>
        <v>200000</v>
      </c>
      <c r="L353" s="917">
        <f t="shared" ref="L353" si="841">M353+N353</f>
        <v>0</v>
      </c>
      <c r="M353" s="919">
        <v>0</v>
      </c>
      <c r="N353" s="919">
        <v>0</v>
      </c>
      <c r="O353" s="917">
        <f t="shared" ref="O353" si="842">P353+S353+V353</f>
        <v>200000</v>
      </c>
      <c r="P353" s="917">
        <f t="shared" ref="P353" si="843">Q353+R353</f>
        <v>200000</v>
      </c>
      <c r="Q353" s="919">
        <v>0</v>
      </c>
      <c r="R353" s="919">
        <v>200000</v>
      </c>
      <c r="S353" s="917">
        <f t="shared" ref="S353" si="844">T353+U353</f>
        <v>0</v>
      </c>
      <c r="T353" s="919">
        <v>0</v>
      </c>
      <c r="U353" s="919">
        <v>0</v>
      </c>
      <c r="V353" s="917">
        <f t="shared" ref="V353" si="845">W353+X353</f>
        <v>0</v>
      </c>
      <c r="W353" s="919">
        <v>0</v>
      </c>
      <c r="X353" s="919">
        <v>0</v>
      </c>
    </row>
    <row r="354" spans="1:24" ht="15.6" hidden="1" customHeight="1">
      <c r="A354" s="913"/>
      <c r="B354" s="963"/>
      <c r="C354" s="964"/>
      <c r="D354" s="942"/>
      <c r="E354" s="912"/>
      <c r="F354" s="912"/>
      <c r="G354" s="912"/>
      <c r="H354" s="387" t="s">
        <v>357</v>
      </c>
      <c r="I354" s="387" t="s">
        <v>357</v>
      </c>
      <c r="J354" s="922"/>
      <c r="K354" s="918"/>
      <c r="L354" s="918"/>
      <c r="M354" s="920"/>
      <c r="N354" s="920"/>
      <c r="O354" s="918"/>
      <c r="P354" s="918"/>
      <c r="Q354" s="920"/>
      <c r="R354" s="920"/>
      <c r="S354" s="918"/>
      <c r="T354" s="920"/>
      <c r="U354" s="920"/>
      <c r="V354" s="918"/>
      <c r="W354" s="920"/>
      <c r="X354" s="920"/>
    </row>
    <row r="355" spans="1:24" ht="15.6" hidden="1" customHeight="1">
      <c r="A355" s="913"/>
      <c r="B355" s="963"/>
      <c r="C355" s="964"/>
      <c r="D355" s="942"/>
      <c r="E355" s="912"/>
      <c r="F355" s="912"/>
      <c r="G355" s="912"/>
      <c r="H355" s="387" t="s">
        <v>357</v>
      </c>
      <c r="I355" s="387" t="s">
        <v>357</v>
      </c>
      <c r="J355" s="387" t="s">
        <v>1</v>
      </c>
      <c r="K355" s="389">
        <f t="shared" ref="K355" si="846">L355+O355</f>
        <v>0</v>
      </c>
      <c r="L355" s="389">
        <f t="shared" ref="L355" si="847">M355+N355</f>
        <v>0</v>
      </c>
      <c r="M355" s="390">
        <v>0</v>
      </c>
      <c r="N355" s="390">
        <v>0</v>
      </c>
      <c r="O355" s="389">
        <f t="shared" ref="O355" si="848">P355+S355+V355</f>
        <v>0</v>
      </c>
      <c r="P355" s="389">
        <f t="shared" ref="P355" si="849">Q355+R355</f>
        <v>0</v>
      </c>
      <c r="Q355" s="390">
        <v>0</v>
      </c>
      <c r="R355" s="390">
        <v>0</v>
      </c>
      <c r="S355" s="389">
        <f t="shared" ref="S355" si="850">T355+U355</f>
        <v>0</v>
      </c>
      <c r="T355" s="390">
        <v>0</v>
      </c>
      <c r="U355" s="390">
        <v>0</v>
      </c>
      <c r="V355" s="389">
        <f t="shared" ref="V355" si="851">W355+X355</f>
        <v>0</v>
      </c>
      <c r="W355" s="390">
        <v>0</v>
      </c>
      <c r="X355" s="390">
        <v>0</v>
      </c>
    </row>
    <row r="356" spans="1:24" ht="15.6" hidden="1" customHeight="1">
      <c r="A356" s="913"/>
      <c r="B356" s="963"/>
      <c r="C356" s="964"/>
      <c r="D356" s="942"/>
      <c r="E356" s="912"/>
      <c r="F356" s="912"/>
      <c r="G356" s="912"/>
      <c r="H356" s="387" t="s">
        <v>357</v>
      </c>
      <c r="I356" s="387" t="s">
        <v>357</v>
      </c>
      <c r="J356" s="921" t="s">
        <v>2</v>
      </c>
      <c r="K356" s="917">
        <f t="shared" ref="K356:X356" si="852">K353+K355</f>
        <v>200000</v>
      </c>
      <c r="L356" s="917">
        <f t="shared" si="852"/>
        <v>0</v>
      </c>
      <c r="M356" s="919">
        <f t="shared" si="852"/>
        <v>0</v>
      </c>
      <c r="N356" s="919">
        <f t="shared" si="852"/>
        <v>0</v>
      </c>
      <c r="O356" s="917">
        <f t="shared" si="852"/>
        <v>200000</v>
      </c>
      <c r="P356" s="917">
        <f t="shared" si="852"/>
        <v>200000</v>
      </c>
      <c r="Q356" s="919">
        <f t="shared" si="852"/>
        <v>0</v>
      </c>
      <c r="R356" s="919">
        <f t="shared" si="852"/>
        <v>200000</v>
      </c>
      <c r="S356" s="917">
        <f t="shared" si="852"/>
        <v>0</v>
      </c>
      <c r="T356" s="919">
        <f t="shared" si="852"/>
        <v>0</v>
      </c>
      <c r="U356" s="919">
        <f t="shared" si="852"/>
        <v>0</v>
      </c>
      <c r="V356" s="917">
        <f t="shared" si="852"/>
        <v>0</v>
      </c>
      <c r="W356" s="919">
        <f t="shared" si="852"/>
        <v>0</v>
      </c>
      <c r="X356" s="919">
        <f t="shared" si="852"/>
        <v>0</v>
      </c>
    </row>
    <row r="357" spans="1:24" ht="15.6" hidden="1" customHeight="1">
      <c r="A357" s="913"/>
      <c r="B357" s="963"/>
      <c r="C357" s="965"/>
      <c r="D357" s="942"/>
      <c r="E357" s="912"/>
      <c r="F357" s="912"/>
      <c r="G357" s="912"/>
      <c r="H357" s="387" t="s">
        <v>357</v>
      </c>
      <c r="I357" s="387" t="s">
        <v>357</v>
      </c>
      <c r="J357" s="922"/>
      <c r="K357" s="918"/>
      <c r="L357" s="918"/>
      <c r="M357" s="920"/>
      <c r="N357" s="920"/>
      <c r="O357" s="918"/>
      <c r="P357" s="918"/>
      <c r="Q357" s="920"/>
      <c r="R357" s="920"/>
      <c r="S357" s="918"/>
      <c r="T357" s="920"/>
      <c r="U357" s="920"/>
      <c r="V357" s="918"/>
      <c r="W357" s="920"/>
      <c r="X357" s="920"/>
    </row>
    <row r="358" spans="1:24" ht="15.6" customHeight="1">
      <c r="A358" s="913">
        <v>1</v>
      </c>
      <c r="B358" s="941" t="s">
        <v>715</v>
      </c>
      <c r="C358" s="926" t="s">
        <v>716</v>
      </c>
      <c r="D358" s="942" t="s">
        <v>806</v>
      </c>
      <c r="E358" s="912" t="s">
        <v>648</v>
      </c>
      <c r="F358" s="912" t="s">
        <v>787</v>
      </c>
      <c r="G358" s="912" t="s">
        <v>796</v>
      </c>
      <c r="H358" s="387" t="s">
        <v>357</v>
      </c>
      <c r="I358" s="387" t="s">
        <v>357</v>
      </c>
      <c r="J358" s="921" t="s">
        <v>0</v>
      </c>
      <c r="K358" s="917">
        <f t="shared" ref="K358" si="853">L358+O358</f>
        <v>3288117</v>
      </c>
      <c r="L358" s="917">
        <f t="shared" ref="L358" si="854">M358+N358</f>
        <v>0</v>
      </c>
      <c r="M358" s="919">
        <v>0</v>
      </c>
      <c r="N358" s="919">
        <v>0</v>
      </c>
      <c r="O358" s="917">
        <f t="shared" ref="O358" si="855">P358+S358+V358</f>
        <v>3288117</v>
      </c>
      <c r="P358" s="917">
        <f t="shared" ref="P358" si="856">Q358+R358</f>
        <v>3288117</v>
      </c>
      <c r="Q358" s="919">
        <v>41400</v>
      </c>
      <c r="R358" s="919">
        <v>3246717</v>
      </c>
      <c r="S358" s="917">
        <f t="shared" ref="S358" si="857">T358+U358</f>
        <v>0</v>
      </c>
      <c r="T358" s="919">
        <v>0</v>
      </c>
      <c r="U358" s="919">
        <v>0</v>
      </c>
      <c r="V358" s="917">
        <f t="shared" ref="V358" si="858">W358+X358</f>
        <v>0</v>
      </c>
      <c r="W358" s="919">
        <v>0</v>
      </c>
      <c r="X358" s="919">
        <v>0</v>
      </c>
    </row>
    <row r="359" spans="1:24" ht="15.6" customHeight="1">
      <c r="A359" s="913"/>
      <c r="B359" s="941"/>
      <c r="C359" s="964"/>
      <c r="D359" s="942"/>
      <c r="E359" s="912"/>
      <c r="F359" s="912"/>
      <c r="G359" s="912"/>
      <c r="H359" s="387" t="s">
        <v>357</v>
      </c>
      <c r="I359" s="387" t="s">
        <v>357</v>
      </c>
      <c r="J359" s="922"/>
      <c r="K359" s="918"/>
      <c r="L359" s="918"/>
      <c r="M359" s="920"/>
      <c r="N359" s="920"/>
      <c r="O359" s="918"/>
      <c r="P359" s="918"/>
      <c r="Q359" s="920"/>
      <c r="R359" s="920"/>
      <c r="S359" s="918"/>
      <c r="T359" s="920"/>
      <c r="U359" s="920"/>
      <c r="V359" s="918"/>
      <c r="W359" s="920"/>
      <c r="X359" s="920"/>
    </row>
    <row r="360" spans="1:24" ht="15.6" customHeight="1">
      <c r="A360" s="913"/>
      <c r="B360" s="941"/>
      <c r="C360" s="964"/>
      <c r="D360" s="942"/>
      <c r="E360" s="912"/>
      <c r="F360" s="912"/>
      <c r="G360" s="912"/>
      <c r="H360" s="387" t="s">
        <v>357</v>
      </c>
      <c r="I360" s="387" t="s">
        <v>357</v>
      </c>
      <c r="J360" s="387" t="s">
        <v>1</v>
      </c>
      <c r="K360" s="389">
        <f t="shared" ref="K360" si="859">L360+O360</f>
        <v>-727073</v>
      </c>
      <c r="L360" s="389">
        <f t="shared" ref="L360" si="860">M360+N360</f>
        <v>0</v>
      </c>
      <c r="M360" s="390">
        <v>0</v>
      </c>
      <c r="N360" s="390">
        <v>0</v>
      </c>
      <c r="O360" s="389">
        <f t="shared" ref="O360" si="861">P360+S360+V360</f>
        <v>-727073</v>
      </c>
      <c r="P360" s="389">
        <f t="shared" ref="P360" si="862">Q360+R360</f>
        <v>-727073</v>
      </c>
      <c r="Q360" s="390">
        <v>0</v>
      </c>
      <c r="R360" s="390">
        <v>-727073</v>
      </c>
      <c r="S360" s="389">
        <f t="shared" ref="S360" si="863">T360+U360</f>
        <v>0</v>
      </c>
      <c r="T360" s="390">
        <v>0</v>
      </c>
      <c r="U360" s="390">
        <v>0</v>
      </c>
      <c r="V360" s="389">
        <f t="shared" ref="V360" si="864">W360+X360</f>
        <v>0</v>
      </c>
      <c r="W360" s="390">
        <v>0</v>
      </c>
      <c r="X360" s="390">
        <v>0</v>
      </c>
    </row>
    <row r="361" spans="1:24" ht="15.6" customHeight="1">
      <c r="A361" s="913"/>
      <c r="B361" s="941"/>
      <c r="C361" s="964"/>
      <c r="D361" s="942"/>
      <c r="E361" s="912"/>
      <c r="F361" s="912"/>
      <c r="G361" s="912"/>
      <c r="H361" s="387" t="s">
        <v>357</v>
      </c>
      <c r="I361" s="387" t="s">
        <v>357</v>
      </c>
      <c r="J361" s="921" t="s">
        <v>2</v>
      </c>
      <c r="K361" s="917">
        <f t="shared" ref="K361:X361" si="865">K358+K360</f>
        <v>2561044</v>
      </c>
      <c r="L361" s="917">
        <f t="shared" si="865"/>
        <v>0</v>
      </c>
      <c r="M361" s="919">
        <f t="shared" si="865"/>
        <v>0</v>
      </c>
      <c r="N361" s="919">
        <f t="shared" si="865"/>
        <v>0</v>
      </c>
      <c r="O361" s="917">
        <f t="shared" si="865"/>
        <v>2561044</v>
      </c>
      <c r="P361" s="917">
        <f t="shared" si="865"/>
        <v>2561044</v>
      </c>
      <c r="Q361" s="919">
        <f t="shared" si="865"/>
        <v>41400</v>
      </c>
      <c r="R361" s="919">
        <f t="shared" si="865"/>
        <v>2519644</v>
      </c>
      <c r="S361" s="917">
        <f t="shared" si="865"/>
        <v>0</v>
      </c>
      <c r="T361" s="919">
        <f t="shared" si="865"/>
        <v>0</v>
      </c>
      <c r="U361" s="919">
        <f t="shared" si="865"/>
        <v>0</v>
      </c>
      <c r="V361" s="917">
        <f t="shared" si="865"/>
        <v>0</v>
      </c>
      <c r="W361" s="919">
        <f t="shared" si="865"/>
        <v>0</v>
      </c>
      <c r="X361" s="919">
        <f t="shared" si="865"/>
        <v>0</v>
      </c>
    </row>
    <row r="362" spans="1:24" ht="15.6" customHeight="1">
      <c r="A362" s="913"/>
      <c r="B362" s="941"/>
      <c r="C362" s="965"/>
      <c r="D362" s="942"/>
      <c r="E362" s="912"/>
      <c r="F362" s="912"/>
      <c r="G362" s="912"/>
      <c r="H362" s="387" t="s">
        <v>357</v>
      </c>
      <c r="I362" s="387" t="s">
        <v>357</v>
      </c>
      <c r="J362" s="922"/>
      <c r="K362" s="918"/>
      <c r="L362" s="918"/>
      <c r="M362" s="920"/>
      <c r="N362" s="920"/>
      <c r="O362" s="918"/>
      <c r="P362" s="918"/>
      <c r="Q362" s="920"/>
      <c r="R362" s="920"/>
      <c r="S362" s="918"/>
      <c r="T362" s="920"/>
      <c r="U362" s="920"/>
      <c r="V362" s="918"/>
      <c r="W362" s="920"/>
      <c r="X362" s="920"/>
    </row>
    <row r="363" spans="1:24" ht="15.6" hidden="1" customHeight="1">
      <c r="A363" s="913">
        <v>1</v>
      </c>
      <c r="B363" s="941" t="s">
        <v>807</v>
      </c>
      <c r="C363" s="926" t="s">
        <v>808</v>
      </c>
      <c r="D363" s="942" t="s">
        <v>809</v>
      </c>
      <c r="E363" s="912" t="s">
        <v>648</v>
      </c>
      <c r="F363" s="912" t="s">
        <v>737</v>
      </c>
      <c r="G363" s="912" t="s">
        <v>796</v>
      </c>
      <c r="H363" s="387" t="s">
        <v>357</v>
      </c>
      <c r="I363" s="387" t="s">
        <v>357</v>
      </c>
      <c r="J363" s="921" t="s">
        <v>0</v>
      </c>
      <c r="K363" s="917">
        <f t="shared" ref="K363" si="866">L363+O363</f>
        <v>1293000</v>
      </c>
      <c r="L363" s="917">
        <f t="shared" ref="L363" si="867">M363+N363</f>
        <v>0</v>
      </c>
      <c r="M363" s="919">
        <v>0</v>
      </c>
      <c r="N363" s="919">
        <v>0</v>
      </c>
      <c r="O363" s="917">
        <f t="shared" ref="O363" si="868">P363+S363+V363</f>
        <v>1293000</v>
      </c>
      <c r="P363" s="917">
        <f t="shared" ref="P363" si="869">Q363+R363</f>
        <v>1293000</v>
      </c>
      <c r="Q363" s="919">
        <v>13000</v>
      </c>
      <c r="R363" s="919">
        <v>1280000</v>
      </c>
      <c r="S363" s="917">
        <f t="shared" ref="S363" si="870">T363+U363</f>
        <v>0</v>
      </c>
      <c r="T363" s="919">
        <v>0</v>
      </c>
      <c r="U363" s="919">
        <v>0</v>
      </c>
      <c r="V363" s="917">
        <f t="shared" ref="V363" si="871">W363+X363</f>
        <v>0</v>
      </c>
      <c r="W363" s="919">
        <v>0</v>
      </c>
      <c r="X363" s="919">
        <v>0</v>
      </c>
    </row>
    <row r="364" spans="1:24" ht="15.6" hidden="1" customHeight="1">
      <c r="A364" s="913"/>
      <c r="B364" s="941"/>
      <c r="C364" s="964"/>
      <c r="D364" s="942"/>
      <c r="E364" s="912"/>
      <c r="F364" s="912"/>
      <c r="G364" s="912"/>
      <c r="H364" s="387" t="s">
        <v>357</v>
      </c>
      <c r="I364" s="387" t="s">
        <v>357</v>
      </c>
      <c r="J364" s="922"/>
      <c r="K364" s="918"/>
      <c r="L364" s="918"/>
      <c r="M364" s="920"/>
      <c r="N364" s="920"/>
      <c r="O364" s="918"/>
      <c r="P364" s="918"/>
      <c r="Q364" s="920"/>
      <c r="R364" s="920"/>
      <c r="S364" s="918"/>
      <c r="T364" s="920"/>
      <c r="U364" s="920"/>
      <c r="V364" s="918"/>
      <c r="W364" s="920"/>
      <c r="X364" s="920"/>
    </row>
    <row r="365" spans="1:24" ht="15.6" hidden="1" customHeight="1">
      <c r="A365" s="913"/>
      <c r="B365" s="941"/>
      <c r="C365" s="964"/>
      <c r="D365" s="942"/>
      <c r="E365" s="912"/>
      <c r="F365" s="912"/>
      <c r="G365" s="912"/>
      <c r="H365" s="387" t="s">
        <v>357</v>
      </c>
      <c r="I365" s="387" t="s">
        <v>357</v>
      </c>
      <c r="J365" s="387" t="s">
        <v>1</v>
      </c>
      <c r="K365" s="389">
        <f t="shared" ref="K365" si="872">L365+O365</f>
        <v>0</v>
      </c>
      <c r="L365" s="389">
        <f t="shared" ref="L365" si="873">M365+N365</f>
        <v>0</v>
      </c>
      <c r="M365" s="390">
        <v>0</v>
      </c>
      <c r="N365" s="390">
        <v>0</v>
      </c>
      <c r="O365" s="389">
        <f t="shared" ref="O365" si="874">P365+S365+V365</f>
        <v>0</v>
      </c>
      <c r="P365" s="389">
        <f t="shared" ref="P365" si="875">Q365+R365</f>
        <v>0</v>
      </c>
      <c r="Q365" s="390">
        <v>0</v>
      </c>
      <c r="R365" s="390">
        <v>0</v>
      </c>
      <c r="S365" s="389">
        <f t="shared" ref="S365" si="876">T365+U365</f>
        <v>0</v>
      </c>
      <c r="T365" s="390">
        <v>0</v>
      </c>
      <c r="U365" s="390">
        <v>0</v>
      </c>
      <c r="V365" s="389">
        <f t="shared" ref="V365" si="877">W365+X365</f>
        <v>0</v>
      </c>
      <c r="W365" s="390">
        <v>0</v>
      </c>
      <c r="X365" s="390">
        <v>0</v>
      </c>
    </row>
    <row r="366" spans="1:24" ht="15.6" hidden="1" customHeight="1">
      <c r="A366" s="913"/>
      <c r="B366" s="941"/>
      <c r="C366" s="964"/>
      <c r="D366" s="942"/>
      <c r="E366" s="912"/>
      <c r="F366" s="912"/>
      <c r="G366" s="912"/>
      <c r="H366" s="387" t="s">
        <v>357</v>
      </c>
      <c r="I366" s="387" t="s">
        <v>357</v>
      </c>
      <c r="J366" s="921" t="s">
        <v>2</v>
      </c>
      <c r="K366" s="917">
        <f t="shared" ref="K366:X366" si="878">K363+K365</f>
        <v>1293000</v>
      </c>
      <c r="L366" s="917">
        <f t="shared" si="878"/>
        <v>0</v>
      </c>
      <c r="M366" s="919">
        <f t="shared" si="878"/>
        <v>0</v>
      </c>
      <c r="N366" s="919">
        <f t="shared" si="878"/>
        <v>0</v>
      </c>
      <c r="O366" s="917">
        <f t="shared" si="878"/>
        <v>1293000</v>
      </c>
      <c r="P366" s="917">
        <f t="shared" si="878"/>
        <v>1293000</v>
      </c>
      <c r="Q366" s="919">
        <f t="shared" si="878"/>
        <v>13000</v>
      </c>
      <c r="R366" s="919">
        <f t="shared" si="878"/>
        <v>1280000</v>
      </c>
      <c r="S366" s="917">
        <f t="shared" si="878"/>
        <v>0</v>
      </c>
      <c r="T366" s="919">
        <f t="shared" si="878"/>
        <v>0</v>
      </c>
      <c r="U366" s="919">
        <f t="shared" si="878"/>
        <v>0</v>
      </c>
      <c r="V366" s="917">
        <f t="shared" si="878"/>
        <v>0</v>
      </c>
      <c r="W366" s="919">
        <f t="shared" si="878"/>
        <v>0</v>
      </c>
      <c r="X366" s="919">
        <f t="shared" si="878"/>
        <v>0</v>
      </c>
    </row>
    <row r="367" spans="1:24" ht="15.6" hidden="1" customHeight="1">
      <c r="A367" s="913"/>
      <c r="B367" s="941"/>
      <c r="C367" s="965"/>
      <c r="D367" s="942"/>
      <c r="E367" s="912"/>
      <c r="F367" s="912"/>
      <c r="G367" s="912"/>
      <c r="H367" s="387" t="s">
        <v>357</v>
      </c>
      <c r="I367" s="387" t="s">
        <v>357</v>
      </c>
      <c r="J367" s="922"/>
      <c r="K367" s="918"/>
      <c r="L367" s="918"/>
      <c r="M367" s="920"/>
      <c r="N367" s="920"/>
      <c r="O367" s="918"/>
      <c r="P367" s="918"/>
      <c r="Q367" s="920"/>
      <c r="R367" s="920"/>
      <c r="S367" s="918"/>
      <c r="T367" s="920"/>
      <c r="U367" s="920"/>
      <c r="V367" s="918"/>
      <c r="W367" s="920"/>
      <c r="X367" s="920"/>
    </row>
    <row r="368" spans="1:24" ht="15.6" hidden="1" customHeight="1">
      <c r="A368" s="913">
        <v>2</v>
      </c>
      <c r="B368" s="941" t="s">
        <v>810</v>
      </c>
      <c r="C368" s="926" t="s">
        <v>811</v>
      </c>
      <c r="D368" s="942" t="s">
        <v>812</v>
      </c>
      <c r="E368" s="912" t="s">
        <v>648</v>
      </c>
      <c r="F368" s="912" t="s">
        <v>795</v>
      </c>
      <c r="G368" s="912" t="s">
        <v>796</v>
      </c>
      <c r="H368" s="387" t="s">
        <v>357</v>
      </c>
      <c r="I368" s="387" t="s">
        <v>357</v>
      </c>
      <c r="J368" s="921" t="s">
        <v>0</v>
      </c>
      <c r="K368" s="917">
        <f t="shared" ref="K368" si="879">L368+O368</f>
        <v>423500</v>
      </c>
      <c r="L368" s="917">
        <f t="shared" ref="L368" si="880">M368+N368</f>
        <v>0</v>
      </c>
      <c r="M368" s="919">
        <v>0</v>
      </c>
      <c r="N368" s="919">
        <v>0</v>
      </c>
      <c r="O368" s="917">
        <f t="shared" ref="O368" si="881">P368+S368+V368</f>
        <v>423500</v>
      </c>
      <c r="P368" s="917">
        <f t="shared" ref="P368" si="882">Q368+R368</f>
        <v>423500</v>
      </c>
      <c r="Q368" s="919">
        <v>20000</v>
      </c>
      <c r="R368" s="919">
        <v>403500</v>
      </c>
      <c r="S368" s="917">
        <f t="shared" ref="S368" si="883">T368+U368</f>
        <v>0</v>
      </c>
      <c r="T368" s="919">
        <v>0</v>
      </c>
      <c r="U368" s="919">
        <v>0</v>
      </c>
      <c r="V368" s="917">
        <f t="shared" ref="V368" si="884">W368+X368</f>
        <v>0</v>
      </c>
      <c r="W368" s="919">
        <v>0</v>
      </c>
      <c r="X368" s="919">
        <v>0</v>
      </c>
    </row>
    <row r="369" spans="1:24" ht="15.6" hidden="1" customHeight="1">
      <c r="A369" s="913"/>
      <c r="B369" s="941"/>
      <c r="C369" s="964"/>
      <c r="D369" s="942"/>
      <c r="E369" s="912"/>
      <c r="F369" s="912"/>
      <c r="G369" s="912"/>
      <c r="H369" s="387" t="s">
        <v>357</v>
      </c>
      <c r="I369" s="387" t="s">
        <v>357</v>
      </c>
      <c r="J369" s="922"/>
      <c r="K369" s="918"/>
      <c r="L369" s="918"/>
      <c r="M369" s="920"/>
      <c r="N369" s="920"/>
      <c r="O369" s="918"/>
      <c r="P369" s="918"/>
      <c r="Q369" s="920"/>
      <c r="R369" s="920"/>
      <c r="S369" s="918"/>
      <c r="T369" s="920"/>
      <c r="U369" s="920"/>
      <c r="V369" s="918"/>
      <c r="W369" s="920"/>
      <c r="X369" s="920"/>
    </row>
    <row r="370" spans="1:24" ht="15.6" hidden="1" customHeight="1">
      <c r="A370" s="913"/>
      <c r="B370" s="941"/>
      <c r="C370" s="964"/>
      <c r="D370" s="942"/>
      <c r="E370" s="912"/>
      <c r="F370" s="912"/>
      <c r="G370" s="912"/>
      <c r="H370" s="387" t="s">
        <v>357</v>
      </c>
      <c r="I370" s="387" t="s">
        <v>357</v>
      </c>
      <c r="J370" s="387" t="s">
        <v>1</v>
      </c>
      <c r="K370" s="389">
        <f t="shared" ref="K370" si="885">L370+O370</f>
        <v>0</v>
      </c>
      <c r="L370" s="389">
        <f t="shared" ref="L370" si="886">M370+N370</f>
        <v>0</v>
      </c>
      <c r="M370" s="390">
        <v>0</v>
      </c>
      <c r="N370" s="390">
        <v>0</v>
      </c>
      <c r="O370" s="389">
        <f t="shared" ref="O370" si="887">P370+S370+V370</f>
        <v>0</v>
      </c>
      <c r="P370" s="389">
        <f t="shared" ref="P370" si="888">Q370+R370</f>
        <v>0</v>
      </c>
      <c r="Q370" s="390">
        <v>0</v>
      </c>
      <c r="R370" s="390">
        <v>0</v>
      </c>
      <c r="S370" s="389">
        <f t="shared" ref="S370" si="889">T370+U370</f>
        <v>0</v>
      </c>
      <c r="T370" s="390">
        <v>0</v>
      </c>
      <c r="U370" s="390">
        <v>0</v>
      </c>
      <c r="V370" s="389">
        <f t="shared" ref="V370" si="890">W370+X370</f>
        <v>0</v>
      </c>
      <c r="W370" s="390">
        <v>0</v>
      </c>
      <c r="X370" s="390">
        <v>0</v>
      </c>
    </row>
    <row r="371" spans="1:24" ht="15.6" hidden="1" customHeight="1">
      <c r="A371" s="913"/>
      <c r="B371" s="941"/>
      <c r="C371" s="964"/>
      <c r="D371" s="942"/>
      <c r="E371" s="912"/>
      <c r="F371" s="912"/>
      <c r="G371" s="912"/>
      <c r="H371" s="387" t="s">
        <v>357</v>
      </c>
      <c r="I371" s="387" t="s">
        <v>357</v>
      </c>
      <c r="J371" s="921" t="s">
        <v>2</v>
      </c>
      <c r="K371" s="917">
        <f t="shared" ref="K371:X371" si="891">K368+K370</f>
        <v>423500</v>
      </c>
      <c r="L371" s="917">
        <f t="shared" si="891"/>
        <v>0</v>
      </c>
      <c r="M371" s="919">
        <f t="shared" si="891"/>
        <v>0</v>
      </c>
      <c r="N371" s="919">
        <f t="shared" si="891"/>
        <v>0</v>
      </c>
      <c r="O371" s="917">
        <f t="shared" si="891"/>
        <v>423500</v>
      </c>
      <c r="P371" s="917">
        <f t="shared" si="891"/>
        <v>423500</v>
      </c>
      <c r="Q371" s="919">
        <f t="shared" si="891"/>
        <v>20000</v>
      </c>
      <c r="R371" s="919">
        <f t="shared" si="891"/>
        <v>403500</v>
      </c>
      <c r="S371" s="917">
        <f t="shared" si="891"/>
        <v>0</v>
      </c>
      <c r="T371" s="919">
        <f t="shared" si="891"/>
        <v>0</v>
      </c>
      <c r="U371" s="919">
        <f t="shared" si="891"/>
        <v>0</v>
      </c>
      <c r="V371" s="917">
        <f t="shared" si="891"/>
        <v>0</v>
      </c>
      <c r="W371" s="919">
        <f t="shared" si="891"/>
        <v>0</v>
      </c>
      <c r="X371" s="919">
        <f t="shared" si="891"/>
        <v>0</v>
      </c>
    </row>
    <row r="372" spans="1:24" ht="15.6" hidden="1" customHeight="1">
      <c r="A372" s="913"/>
      <c r="B372" s="941"/>
      <c r="C372" s="965"/>
      <c r="D372" s="942"/>
      <c r="E372" s="912"/>
      <c r="F372" s="912"/>
      <c r="G372" s="912"/>
      <c r="H372" s="387" t="s">
        <v>357</v>
      </c>
      <c r="I372" s="387" t="s">
        <v>357</v>
      </c>
      <c r="J372" s="922"/>
      <c r="K372" s="918"/>
      <c r="L372" s="918"/>
      <c r="M372" s="920"/>
      <c r="N372" s="920"/>
      <c r="O372" s="918"/>
      <c r="P372" s="918"/>
      <c r="Q372" s="920"/>
      <c r="R372" s="920"/>
      <c r="S372" s="918"/>
      <c r="T372" s="920"/>
      <c r="U372" s="920"/>
      <c r="V372" s="918"/>
      <c r="W372" s="920"/>
      <c r="X372" s="920"/>
    </row>
    <row r="373" spans="1:24" ht="15.6" hidden="1" customHeight="1">
      <c r="A373" s="913">
        <v>8</v>
      </c>
      <c r="B373" s="963" t="s">
        <v>721</v>
      </c>
      <c r="C373" s="926" t="s">
        <v>813</v>
      </c>
      <c r="D373" s="942" t="s">
        <v>814</v>
      </c>
      <c r="E373" s="912" t="s">
        <v>648</v>
      </c>
      <c r="F373" s="912" t="s">
        <v>815</v>
      </c>
      <c r="G373" s="912" t="s">
        <v>796</v>
      </c>
      <c r="H373" s="387" t="s">
        <v>357</v>
      </c>
      <c r="I373" s="387" t="s">
        <v>357</v>
      </c>
      <c r="J373" s="921" t="s">
        <v>0</v>
      </c>
      <c r="K373" s="917">
        <f t="shared" ref="K373" si="892">L373+O373</f>
        <v>200000</v>
      </c>
      <c r="L373" s="917">
        <f t="shared" ref="L373" si="893">M373+N373</f>
        <v>0</v>
      </c>
      <c r="M373" s="919">
        <v>0</v>
      </c>
      <c r="N373" s="919">
        <v>0</v>
      </c>
      <c r="O373" s="917">
        <f t="shared" ref="O373" si="894">P373+S373+V373</f>
        <v>200000</v>
      </c>
      <c r="P373" s="917">
        <f t="shared" ref="P373" si="895">Q373+R373</f>
        <v>200000</v>
      </c>
      <c r="Q373" s="919">
        <v>0</v>
      </c>
      <c r="R373" s="919">
        <v>200000</v>
      </c>
      <c r="S373" s="917">
        <f t="shared" ref="S373" si="896">T373+U373</f>
        <v>0</v>
      </c>
      <c r="T373" s="919">
        <v>0</v>
      </c>
      <c r="U373" s="919">
        <v>0</v>
      </c>
      <c r="V373" s="917">
        <f t="shared" ref="V373" si="897">W373+X373</f>
        <v>0</v>
      </c>
      <c r="W373" s="919">
        <v>0</v>
      </c>
      <c r="X373" s="919">
        <v>0</v>
      </c>
    </row>
    <row r="374" spans="1:24" ht="15.6" hidden="1" customHeight="1">
      <c r="A374" s="913"/>
      <c r="B374" s="963"/>
      <c r="C374" s="964"/>
      <c r="D374" s="942"/>
      <c r="E374" s="912"/>
      <c r="F374" s="912"/>
      <c r="G374" s="912"/>
      <c r="H374" s="387" t="s">
        <v>357</v>
      </c>
      <c r="I374" s="387" t="s">
        <v>357</v>
      </c>
      <c r="J374" s="922"/>
      <c r="K374" s="918"/>
      <c r="L374" s="918"/>
      <c r="M374" s="920"/>
      <c r="N374" s="920"/>
      <c r="O374" s="918"/>
      <c r="P374" s="918"/>
      <c r="Q374" s="920"/>
      <c r="R374" s="920"/>
      <c r="S374" s="918"/>
      <c r="T374" s="920"/>
      <c r="U374" s="920"/>
      <c r="V374" s="918"/>
      <c r="W374" s="920"/>
      <c r="X374" s="920"/>
    </row>
    <row r="375" spans="1:24" ht="15.6" hidden="1" customHeight="1">
      <c r="A375" s="913"/>
      <c r="B375" s="963"/>
      <c r="C375" s="964"/>
      <c r="D375" s="942"/>
      <c r="E375" s="912"/>
      <c r="F375" s="912"/>
      <c r="G375" s="912"/>
      <c r="H375" s="387" t="s">
        <v>357</v>
      </c>
      <c r="I375" s="387" t="s">
        <v>357</v>
      </c>
      <c r="J375" s="387" t="s">
        <v>1</v>
      </c>
      <c r="K375" s="389">
        <f t="shared" ref="K375" si="898">L375+O375</f>
        <v>0</v>
      </c>
      <c r="L375" s="389">
        <f t="shared" ref="L375" si="899">M375+N375</f>
        <v>0</v>
      </c>
      <c r="M375" s="390">
        <v>0</v>
      </c>
      <c r="N375" s="390">
        <v>0</v>
      </c>
      <c r="O375" s="389">
        <f t="shared" ref="O375" si="900">P375+S375+V375</f>
        <v>0</v>
      </c>
      <c r="P375" s="389">
        <f t="shared" ref="P375" si="901">Q375+R375</f>
        <v>0</v>
      </c>
      <c r="Q375" s="390">
        <v>0</v>
      </c>
      <c r="R375" s="390">
        <v>0</v>
      </c>
      <c r="S375" s="389">
        <f t="shared" ref="S375" si="902">T375+U375</f>
        <v>0</v>
      </c>
      <c r="T375" s="390">
        <v>0</v>
      </c>
      <c r="U375" s="390">
        <v>0</v>
      </c>
      <c r="V375" s="389">
        <f t="shared" ref="V375" si="903">W375+X375</f>
        <v>0</v>
      </c>
      <c r="W375" s="390">
        <v>0</v>
      </c>
      <c r="X375" s="390">
        <v>0</v>
      </c>
    </row>
    <row r="376" spans="1:24" ht="15.6" hidden="1" customHeight="1">
      <c r="A376" s="913"/>
      <c r="B376" s="963"/>
      <c r="C376" s="964"/>
      <c r="D376" s="942"/>
      <c r="E376" s="912"/>
      <c r="F376" s="912"/>
      <c r="G376" s="912"/>
      <c r="H376" s="387" t="s">
        <v>357</v>
      </c>
      <c r="I376" s="387" t="s">
        <v>357</v>
      </c>
      <c r="J376" s="921" t="s">
        <v>2</v>
      </c>
      <c r="K376" s="917">
        <f t="shared" ref="K376:X376" si="904">K373+K375</f>
        <v>200000</v>
      </c>
      <c r="L376" s="917">
        <f t="shared" si="904"/>
        <v>0</v>
      </c>
      <c r="M376" s="919">
        <f t="shared" si="904"/>
        <v>0</v>
      </c>
      <c r="N376" s="919">
        <f t="shared" si="904"/>
        <v>0</v>
      </c>
      <c r="O376" s="917">
        <f t="shared" si="904"/>
        <v>200000</v>
      </c>
      <c r="P376" s="917">
        <f t="shared" si="904"/>
        <v>200000</v>
      </c>
      <c r="Q376" s="919">
        <f t="shared" si="904"/>
        <v>0</v>
      </c>
      <c r="R376" s="919">
        <f t="shared" si="904"/>
        <v>200000</v>
      </c>
      <c r="S376" s="917">
        <f t="shared" si="904"/>
        <v>0</v>
      </c>
      <c r="T376" s="919">
        <f t="shared" si="904"/>
        <v>0</v>
      </c>
      <c r="U376" s="919">
        <f t="shared" si="904"/>
        <v>0</v>
      </c>
      <c r="V376" s="917">
        <f t="shared" si="904"/>
        <v>0</v>
      </c>
      <c r="W376" s="919">
        <f t="shared" si="904"/>
        <v>0</v>
      </c>
      <c r="X376" s="919">
        <f t="shared" si="904"/>
        <v>0</v>
      </c>
    </row>
    <row r="377" spans="1:24" ht="15.6" hidden="1" customHeight="1">
      <c r="A377" s="913"/>
      <c r="B377" s="963"/>
      <c r="C377" s="965"/>
      <c r="D377" s="942"/>
      <c r="E377" s="912"/>
      <c r="F377" s="912"/>
      <c r="G377" s="912"/>
      <c r="H377" s="387" t="s">
        <v>357</v>
      </c>
      <c r="I377" s="387" t="s">
        <v>357</v>
      </c>
      <c r="J377" s="922"/>
      <c r="K377" s="918"/>
      <c r="L377" s="918"/>
      <c r="M377" s="920"/>
      <c r="N377" s="920"/>
      <c r="O377" s="918"/>
      <c r="P377" s="918"/>
      <c r="Q377" s="920"/>
      <c r="R377" s="920"/>
      <c r="S377" s="918"/>
      <c r="T377" s="920"/>
      <c r="U377" s="920"/>
      <c r="V377" s="918"/>
      <c r="W377" s="920"/>
      <c r="X377" s="920"/>
    </row>
    <row r="378" spans="1:24" ht="15.6" hidden="1" customHeight="1">
      <c r="A378" s="913">
        <v>9</v>
      </c>
      <c r="B378" s="963" t="s">
        <v>725</v>
      </c>
      <c r="C378" s="926" t="s">
        <v>816</v>
      </c>
      <c r="D378" s="942" t="s">
        <v>817</v>
      </c>
      <c r="E378" s="912" t="s">
        <v>648</v>
      </c>
      <c r="F378" s="912" t="s">
        <v>818</v>
      </c>
      <c r="G378" s="912" t="s">
        <v>796</v>
      </c>
      <c r="H378" s="387" t="s">
        <v>357</v>
      </c>
      <c r="I378" s="387" t="s">
        <v>357</v>
      </c>
      <c r="J378" s="921" t="s">
        <v>0</v>
      </c>
      <c r="K378" s="917">
        <f t="shared" ref="K378" si="905">L378+O378</f>
        <v>3000</v>
      </c>
      <c r="L378" s="917">
        <f t="shared" ref="L378" si="906">M378+N378</f>
        <v>0</v>
      </c>
      <c r="M378" s="919">
        <v>0</v>
      </c>
      <c r="N378" s="919">
        <v>0</v>
      </c>
      <c r="O378" s="917">
        <f t="shared" ref="O378" si="907">P378+S378+V378</f>
        <v>3000</v>
      </c>
      <c r="P378" s="917">
        <f t="shared" ref="P378" si="908">Q378+R378</f>
        <v>3000</v>
      </c>
      <c r="Q378" s="919">
        <v>0</v>
      </c>
      <c r="R378" s="919">
        <v>3000</v>
      </c>
      <c r="S378" s="917">
        <f t="shared" ref="S378" si="909">T378+U378</f>
        <v>0</v>
      </c>
      <c r="T378" s="919">
        <v>0</v>
      </c>
      <c r="U378" s="919">
        <v>0</v>
      </c>
      <c r="V378" s="917">
        <f t="shared" ref="V378" si="910">W378+X378</f>
        <v>0</v>
      </c>
      <c r="W378" s="919">
        <v>0</v>
      </c>
      <c r="X378" s="919">
        <v>0</v>
      </c>
    </row>
    <row r="379" spans="1:24" ht="15.6" hidden="1" customHeight="1">
      <c r="A379" s="913"/>
      <c r="B379" s="963"/>
      <c r="C379" s="964"/>
      <c r="D379" s="942"/>
      <c r="E379" s="912"/>
      <c r="F379" s="912"/>
      <c r="G379" s="912"/>
      <c r="H379" s="387" t="s">
        <v>357</v>
      </c>
      <c r="I379" s="387" t="s">
        <v>357</v>
      </c>
      <c r="J379" s="922"/>
      <c r="K379" s="918"/>
      <c r="L379" s="918"/>
      <c r="M379" s="920"/>
      <c r="N379" s="920"/>
      <c r="O379" s="918"/>
      <c r="P379" s="918"/>
      <c r="Q379" s="920"/>
      <c r="R379" s="920"/>
      <c r="S379" s="918"/>
      <c r="T379" s="920"/>
      <c r="U379" s="920"/>
      <c r="V379" s="918"/>
      <c r="W379" s="920"/>
      <c r="X379" s="920"/>
    </row>
    <row r="380" spans="1:24" ht="15.6" hidden="1" customHeight="1">
      <c r="A380" s="913"/>
      <c r="B380" s="963"/>
      <c r="C380" s="964"/>
      <c r="D380" s="942"/>
      <c r="E380" s="912"/>
      <c r="F380" s="912"/>
      <c r="G380" s="912"/>
      <c r="H380" s="387" t="s">
        <v>357</v>
      </c>
      <c r="I380" s="387" t="s">
        <v>357</v>
      </c>
      <c r="J380" s="387" t="s">
        <v>1</v>
      </c>
      <c r="K380" s="389">
        <f t="shared" ref="K380" si="911">L380+O380</f>
        <v>0</v>
      </c>
      <c r="L380" s="389">
        <f t="shared" ref="L380" si="912">M380+N380</f>
        <v>0</v>
      </c>
      <c r="M380" s="390">
        <v>0</v>
      </c>
      <c r="N380" s="390">
        <v>0</v>
      </c>
      <c r="O380" s="389">
        <f t="shared" ref="O380" si="913">P380+S380+V380</f>
        <v>0</v>
      </c>
      <c r="P380" s="389">
        <f t="shared" ref="P380" si="914">Q380+R380</f>
        <v>0</v>
      </c>
      <c r="Q380" s="390">
        <v>0</v>
      </c>
      <c r="R380" s="390">
        <v>0</v>
      </c>
      <c r="S380" s="389">
        <f t="shared" ref="S380" si="915">T380+U380</f>
        <v>0</v>
      </c>
      <c r="T380" s="390">
        <v>0</v>
      </c>
      <c r="U380" s="390">
        <v>0</v>
      </c>
      <c r="V380" s="389">
        <f t="shared" ref="V380" si="916">W380+X380</f>
        <v>0</v>
      </c>
      <c r="W380" s="390">
        <v>0</v>
      </c>
      <c r="X380" s="390">
        <v>0</v>
      </c>
    </row>
    <row r="381" spans="1:24" ht="15.6" hidden="1" customHeight="1">
      <c r="A381" s="913"/>
      <c r="B381" s="963"/>
      <c r="C381" s="964"/>
      <c r="D381" s="942"/>
      <c r="E381" s="912"/>
      <c r="F381" s="912"/>
      <c r="G381" s="912"/>
      <c r="H381" s="387" t="s">
        <v>357</v>
      </c>
      <c r="I381" s="387" t="s">
        <v>357</v>
      </c>
      <c r="J381" s="921" t="s">
        <v>2</v>
      </c>
      <c r="K381" s="917">
        <f t="shared" ref="K381:X381" si="917">K378+K380</f>
        <v>3000</v>
      </c>
      <c r="L381" s="917">
        <f t="shared" si="917"/>
        <v>0</v>
      </c>
      <c r="M381" s="919">
        <f t="shared" si="917"/>
        <v>0</v>
      </c>
      <c r="N381" s="919">
        <f t="shared" si="917"/>
        <v>0</v>
      </c>
      <c r="O381" s="917">
        <f t="shared" si="917"/>
        <v>3000</v>
      </c>
      <c r="P381" s="917">
        <f t="shared" si="917"/>
        <v>3000</v>
      </c>
      <c r="Q381" s="919">
        <f t="shared" si="917"/>
        <v>0</v>
      </c>
      <c r="R381" s="919">
        <f t="shared" si="917"/>
        <v>3000</v>
      </c>
      <c r="S381" s="917">
        <f t="shared" si="917"/>
        <v>0</v>
      </c>
      <c r="T381" s="919">
        <f t="shared" si="917"/>
        <v>0</v>
      </c>
      <c r="U381" s="919">
        <f t="shared" si="917"/>
        <v>0</v>
      </c>
      <c r="V381" s="917">
        <f t="shared" si="917"/>
        <v>0</v>
      </c>
      <c r="W381" s="919">
        <f t="shared" si="917"/>
        <v>0</v>
      </c>
      <c r="X381" s="919">
        <f t="shared" si="917"/>
        <v>0</v>
      </c>
    </row>
    <row r="382" spans="1:24" ht="15.6" hidden="1" customHeight="1">
      <c r="A382" s="913"/>
      <c r="B382" s="963"/>
      <c r="C382" s="965"/>
      <c r="D382" s="942"/>
      <c r="E382" s="912"/>
      <c r="F382" s="912"/>
      <c r="G382" s="912"/>
      <c r="H382" s="387" t="s">
        <v>357</v>
      </c>
      <c r="I382" s="387" t="s">
        <v>357</v>
      </c>
      <c r="J382" s="922"/>
      <c r="K382" s="918"/>
      <c r="L382" s="918"/>
      <c r="M382" s="920"/>
      <c r="N382" s="920"/>
      <c r="O382" s="918"/>
      <c r="P382" s="918"/>
      <c r="Q382" s="920"/>
      <c r="R382" s="920"/>
      <c r="S382" s="918"/>
      <c r="T382" s="920"/>
      <c r="U382" s="920"/>
      <c r="V382" s="918"/>
      <c r="W382" s="920"/>
      <c r="X382" s="920"/>
    </row>
    <row r="383" spans="1:24" ht="15.6" hidden="1" customHeight="1">
      <c r="A383" s="913">
        <v>3</v>
      </c>
      <c r="B383" s="941" t="s">
        <v>819</v>
      </c>
      <c r="C383" s="926" t="s">
        <v>811</v>
      </c>
      <c r="D383" s="942" t="s">
        <v>820</v>
      </c>
      <c r="E383" s="912" t="s">
        <v>648</v>
      </c>
      <c r="F383" s="912" t="s">
        <v>795</v>
      </c>
      <c r="G383" s="912" t="s">
        <v>796</v>
      </c>
      <c r="H383" s="387" t="s">
        <v>357</v>
      </c>
      <c r="I383" s="387" t="s">
        <v>357</v>
      </c>
      <c r="J383" s="921" t="s">
        <v>0</v>
      </c>
      <c r="K383" s="917">
        <f t="shared" ref="K383" si="918">L383+O383</f>
        <v>1637400</v>
      </c>
      <c r="L383" s="917">
        <f t="shared" ref="L383" si="919">M383+N383</f>
        <v>0</v>
      </c>
      <c r="M383" s="919">
        <v>0</v>
      </c>
      <c r="N383" s="919">
        <v>0</v>
      </c>
      <c r="O383" s="917">
        <f t="shared" ref="O383" si="920">P383+S383+V383</f>
        <v>1637400</v>
      </c>
      <c r="P383" s="917">
        <f t="shared" ref="P383" si="921">Q383+R383</f>
        <v>1637400</v>
      </c>
      <c r="Q383" s="919">
        <v>17400</v>
      </c>
      <c r="R383" s="919">
        <v>1620000</v>
      </c>
      <c r="S383" s="917">
        <f t="shared" ref="S383" si="922">T383+U383</f>
        <v>0</v>
      </c>
      <c r="T383" s="919">
        <v>0</v>
      </c>
      <c r="U383" s="919">
        <v>0</v>
      </c>
      <c r="V383" s="917">
        <f t="shared" ref="V383" si="923">W383+X383</f>
        <v>0</v>
      </c>
      <c r="W383" s="919">
        <v>0</v>
      </c>
      <c r="X383" s="919">
        <v>0</v>
      </c>
    </row>
    <row r="384" spans="1:24" ht="15.6" hidden="1" customHeight="1">
      <c r="A384" s="913"/>
      <c r="B384" s="941"/>
      <c r="C384" s="964"/>
      <c r="D384" s="942"/>
      <c r="E384" s="912"/>
      <c r="F384" s="912"/>
      <c r="G384" s="912"/>
      <c r="H384" s="387" t="s">
        <v>357</v>
      </c>
      <c r="I384" s="387" t="s">
        <v>357</v>
      </c>
      <c r="J384" s="922"/>
      <c r="K384" s="918"/>
      <c r="L384" s="918"/>
      <c r="M384" s="920"/>
      <c r="N384" s="920"/>
      <c r="O384" s="918"/>
      <c r="P384" s="918"/>
      <c r="Q384" s="920"/>
      <c r="R384" s="920"/>
      <c r="S384" s="918"/>
      <c r="T384" s="920"/>
      <c r="U384" s="920"/>
      <c r="V384" s="918"/>
      <c r="W384" s="920"/>
      <c r="X384" s="920"/>
    </row>
    <row r="385" spans="1:24" ht="15.6" hidden="1" customHeight="1">
      <c r="A385" s="913"/>
      <c r="B385" s="941"/>
      <c r="C385" s="964"/>
      <c r="D385" s="942"/>
      <c r="E385" s="912"/>
      <c r="F385" s="912"/>
      <c r="G385" s="912"/>
      <c r="H385" s="387" t="s">
        <v>357</v>
      </c>
      <c r="I385" s="387" t="s">
        <v>357</v>
      </c>
      <c r="J385" s="387" t="s">
        <v>1</v>
      </c>
      <c r="K385" s="389">
        <f t="shared" ref="K385" si="924">L385+O385</f>
        <v>0</v>
      </c>
      <c r="L385" s="389">
        <f t="shared" ref="L385" si="925">M385+N385</f>
        <v>0</v>
      </c>
      <c r="M385" s="390">
        <v>0</v>
      </c>
      <c r="N385" s="390">
        <v>0</v>
      </c>
      <c r="O385" s="389">
        <f t="shared" ref="O385" si="926">P385+S385+V385</f>
        <v>0</v>
      </c>
      <c r="P385" s="389">
        <f t="shared" ref="P385" si="927">Q385+R385</f>
        <v>0</v>
      </c>
      <c r="Q385" s="390">
        <v>0</v>
      </c>
      <c r="R385" s="390">
        <v>0</v>
      </c>
      <c r="S385" s="389">
        <f t="shared" ref="S385" si="928">T385+U385</f>
        <v>0</v>
      </c>
      <c r="T385" s="390">
        <v>0</v>
      </c>
      <c r="U385" s="390">
        <v>0</v>
      </c>
      <c r="V385" s="389">
        <f t="shared" ref="V385" si="929">W385+X385</f>
        <v>0</v>
      </c>
      <c r="W385" s="390">
        <v>0</v>
      </c>
      <c r="X385" s="390">
        <v>0</v>
      </c>
    </row>
    <row r="386" spans="1:24" ht="15.6" hidden="1" customHeight="1">
      <c r="A386" s="913"/>
      <c r="B386" s="941"/>
      <c r="C386" s="964"/>
      <c r="D386" s="942"/>
      <c r="E386" s="912"/>
      <c r="F386" s="912"/>
      <c r="G386" s="912"/>
      <c r="H386" s="387" t="s">
        <v>357</v>
      </c>
      <c r="I386" s="387" t="s">
        <v>357</v>
      </c>
      <c r="J386" s="921" t="s">
        <v>2</v>
      </c>
      <c r="K386" s="917">
        <f t="shared" ref="K386:X386" si="930">K383+K385</f>
        <v>1637400</v>
      </c>
      <c r="L386" s="917">
        <f t="shared" si="930"/>
        <v>0</v>
      </c>
      <c r="M386" s="919">
        <f t="shared" si="930"/>
        <v>0</v>
      </c>
      <c r="N386" s="919">
        <f t="shared" si="930"/>
        <v>0</v>
      </c>
      <c r="O386" s="917">
        <f t="shared" si="930"/>
        <v>1637400</v>
      </c>
      <c r="P386" s="917">
        <f t="shared" si="930"/>
        <v>1637400</v>
      </c>
      <c r="Q386" s="919">
        <f t="shared" si="930"/>
        <v>17400</v>
      </c>
      <c r="R386" s="919">
        <f t="shared" si="930"/>
        <v>1620000</v>
      </c>
      <c r="S386" s="917">
        <f t="shared" si="930"/>
        <v>0</v>
      </c>
      <c r="T386" s="919">
        <f t="shared" si="930"/>
        <v>0</v>
      </c>
      <c r="U386" s="919">
        <f t="shared" si="930"/>
        <v>0</v>
      </c>
      <c r="V386" s="917">
        <f t="shared" si="930"/>
        <v>0</v>
      </c>
      <c r="W386" s="919">
        <f t="shared" si="930"/>
        <v>0</v>
      </c>
      <c r="X386" s="919">
        <f t="shared" si="930"/>
        <v>0</v>
      </c>
    </row>
    <row r="387" spans="1:24" ht="15.6" hidden="1" customHeight="1">
      <c r="A387" s="913"/>
      <c r="B387" s="941"/>
      <c r="C387" s="965"/>
      <c r="D387" s="942"/>
      <c r="E387" s="912"/>
      <c r="F387" s="912"/>
      <c r="G387" s="912"/>
      <c r="H387" s="387" t="s">
        <v>357</v>
      </c>
      <c r="I387" s="387" t="s">
        <v>357</v>
      </c>
      <c r="J387" s="922"/>
      <c r="K387" s="918"/>
      <c r="L387" s="918"/>
      <c r="M387" s="920"/>
      <c r="N387" s="920"/>
      <c r="O387" s="918"/>
      <c r="P387" s="918"/>
      <c r="Q387" s="920"/>
      <c r="R387" s="920"/>
      <c r="S387" s="918"/>
      <c r="T387" s="920"/>
      <c r="U387" s="920"/>
      <c r="V387" s="918"/>
      <c r="W387" s="920"/>
      <c r="X387" s="920"/>
    </row>
    <row r="388" spans="1:24" ht="14.85" hidden="1" customHeight="1">
      <c r="A388" s="913">
        <v>11</v>
      </c>
      <c r="B388" s="963" t="s">
        <v>821</v>
      </c>
      <c r="C388" s="926" t="s">
        <v>822</v>
      </c>
      <c r="D388" s="942" t="s">
        <v>823</v>
      </c>
      <c r="E388" s="912" t="s">
        <v>648</v>
      </c>
      <c r="F388" s="912" t="s">
        <v>795</v>
      </c>
      <c r="G388" s="912" t="s">
        <v>796</v>
      </c>
      <c r="H388" s="387" t="s">
        <v>357</v>
      </c>
      <c r="I388" s="387" t="s">
        <v>357</v>
      </c>
      <c r="J388" s="921" t="s">
        <v>0</v>
      </c>
      <c r="K388" s="917">
        <f t="shared" ref="K388" si="931">L388+O388</f>
        <v>741508</v>
      </c>
      <c r="L388" s="917">
        <f t="shared" ref="L388" si="932">M388+N388</f>
        <v>0</v>
      </c>
      <c r="M388" s="919">
        <v>0</v>
      </c>
      <c r="N388" s="919">
        <v>0</v>
      </c>
      <c r="O388" s="917">
        <f t="shared" ref="O388" si="933">P388+S388+V388</f>
        <v>741508</v>
      </c>
      <c r="P388" s="917">
        <f t="shared" ref="P388" si="934">Q388+R388</f>
        <v>741508</v>
      </c>
      <c r="Q388" s="919">
        <v>5000</v>
      </c>
      <c r="R388" s="919">
        <v>736508</v>
      </c>
      <c r="S388" s="917">
        <f t="shared" ref="S388" si="935">T388+U388</f>
        <v>0</v>
      </c>
      <c r="T388" s="919">
        <v>0</v>
      </c>
      <c r="U388" s="919">
        <v>0</v>
      </c>
      <c r="V388" s="917">
        <f t="shared" ref="V388" si="936">W388+X388</f>
        <v>0</v>
      </c>
      <c r="W388" s="919">
        <v>0</v>
      </c>
      <c r="X388" s="919">
        <v>0</v>
      </c>
    </row>
    <row r="389" spans="1:24" ht="14.85" hidden="1" customHeight="1">
      <c r="A389" s="913"/>
      <c r="B389" s="963"/>
      <c r="C389" s="964"/>
      <c r="D389" s="942"/>
      <c r="E389" s="912"/>
      <c r="F389" s="912"/>
      <c r="G389" s="912"/>
      <c r="H389" s="387" t="s">
        <v>357</v>
      </c>
      <c r="I389" s="387" t="s">
        <v>357</v>
      </c>
      <c r="J389" s="922"/>
      <c r="K389" s="918"/>
      <c r="L389" s="918"/>
      <c r="M389" s="920"/>
      <c r="N389" s="920"/>
      <c r="O389" s="918"/>
      <c r="P389" s="918"/>
      <c r="Q389" s="920"/>
      <c r="R389" s="920"/>
      <c r="S389" s="918"/>
      <c r="T389" s="920"/>
      <c r="U389" s="920"/>
      <c r="V389" s="918"/>
      <c r="W389" s="920"/>
      <c r="X389" s="920"/>
    </row>
    <row r="390" spans="1:24" ht="14.85" hidden="1" customHeight="1">
      <c r="A390" s="913"/>
      <c r="B390" s="963"/>
      <c r="C390" s="964"/>
      <c r="D390" s="942"/>
      <c r="E390" s="912"/>
      <c r="F390" s="912"/>
      <c r="G390" s="912"/>
      <c r="H390" s="387" t="s">
        <v>357</v>
      </c>
      <c r="I390" s="387" t="s">
        <v>357</v>
      </c>
      <c r="J390" s="387" t="s">
        <v>1</v>
      </c>
      <c r="K390" s="389">
        <f t="shared" ref="K390" si="937">L390+O390</f>
        <v>0</v>
      </c>
      <c r="L390" s="389">
        <f t="shared" ref="L390" si="938">M390+N390</f>
        <v>0</v>
      </c>
      <c r="M390" s="390">
        <v>0</v>
      </c>
      <c r="N390" s="390">
        <v>0</v>
      </c>
      <c r="O390" s="389">
        <f t="shared" ref="O390" si="939">P390+S390+V390</f>
        <v>0</v>
      </c>
      <c r="P390" s="389">
        <f t="shared" ref="P390" si="940">Q390+R390</f>
        <v>0</v>
      </c>
      <c r="Q390" s="390">
        <v>0</v>
      </c>
      <c r="R390" s="390">
        <v>0</v>
      </c>
      <c r="S390" s="389">
        <f t="shared" ref="S390" si="941">T390+U390</f>
        <v>0</v>
      </c>
      <c r="T390" s="390">
        <v>0</v>
      </c>
      <c r="U390" s="390">
        <v>0</v>
      </c>
      <c r="V390" s="389">
        <f t="shared" ref="V390" si="942">W390+X390</f>
        <v>0</v>
      </c>
      <c r="W390" s="390">
        <v>0</v>
      </c>
      <c r="X390" s="390">
        <v>0</v>
      </c>
    </row>
    <row r="391" spans="1:24" ht="14.85" hidden="1" customHeight="1">
      <c r="A391" s="913"/>
      <c r="B391" s="963"/>
      <c r="C391" s="964"/>
      <c r="D391" s="942"/>
      <c r="E391" s="912"/>
      <c r="F391" s="912"/>
      <c r="G391" s="912"/>
      <c r="H391" s="387" t="s">
        <v>357</v>
      </c>
      <c r="I391" s="387" t="s">
        <v>357</v>
      </c>
      <c r="J391" s="921" t="s">
        <v>2</v>
      </c>
      <c r="K391" s="917">
        <f t="shared" ref="K391:X391" si="943">K388+K390</f>
        <v>741508</v>
      </c>
      <c r="L391" s="917">
        <f t="shared" si="943"/>
        <v>0</v>
      </c>
      <c r="M391" s="919">
        <f t="shared" si="943"/>
        <v>0</v>
      </c>
      <c r="N391" s="919">
        <f t="shared" si="943"/>
        <v>0</v>
      </c>
      <c r="O391" s="917">
        <f t="shared" si="943"/>
        <v>741508</v>
      </c>
      <c r="P391" s="917">
        <f t="shared" si="943"/>
        <v>741508</v>
      </c>
      <c r="Q391" s="919">
        <f t="shared" si="943"/>
        <v>5000</v>
      </c>
      <c r="R391" s="919">
        <f t="shared" si="943"/>
        <v>736508</v>
      </c>
      <c r="S391" s="917">
        <f t="shared" si="943"/>
        <v>0</v>
      </c>
      <c r="T391" s="919">
        <f t="shared" si="943"/>
        <v>0</v>
      </c>
      <c r="U391" s="919">
        <f t="shared" si="943"/>
        <v>0</v>
      </c>
      <c r="V391" s="917">
        <f t="shared" si="943"/>
        <v>0</v>
      </c>
      <c r="W391" s="919">
        <f t="shared" si="943"/>
        <v>0</v>
      </c>
      <c r="X391" s="919">
        <f t="shared" si="943"/>
        <v>0</v>
      </c>
    </row>
    <row r="392" spans="1:24" ht="14.85" hidden="1" customHeight="1">
      <c r="A392" s="913"/>
      <c r="B392" s="963"/>
      <c r="C392" s="965"/>
      <c r="D392" s="942"/>
      <c r="E392" s="912"/>
      <c r="F392" s="912"/>
      <c r="G392" s="912"/>
      <c r="H392" s="387" t="s">
        <v>357</v>
      </c>
      <c r="I392" s="387" t="s">
        <v>357</v>
      </c>
      <c r="J392" s="922"/>
      <c r="K392" s="918"/>
      <c r="L392" s="918"/>
      <c r="M392" s="920"/>
      <c r="N392" s="920"/>
      <c r="O392" s="918"/>
      <c r="P392" s="918"/>
      <c r="Q392" s="920"/>
      <c r="R392" s="920"/>
      <c r="S392" s="918"/>
      <c r="T392" s="920"/>
      <c r="U392" s="920"/>
      <c r="V392" s="918"/>
      <c r="W392" s="920"/>
      <c r="X392" s="920"/>
    </row>
    <row r="393" spans="1:24" ht="15" hidden="1" customHeight="1">
      <c r="A393" s="913">
        <v>4</v>
      </c>
      <c r="B393" s="941" t="s">
        <v>824</v>
      </c>
      <c r="C393" s="914" t="s">
        <v>825</v>
      </c>
      <c r="D393" s="942" t="s">
        <v>826</v>
      </c>
      <c r="E393" s="932" t="s">
        <v>784</v>
      </c>
      <c r="F393" s="932" t="s">
        <v>748</v>
      </c>
      <c r="G393" s="912" t="s">
        <v>796</v>
      </c>
      <c r="H393" s="387" t="s">
        <v>357</v>
      </c>
      <c r="I393" s="387" t="s">
        <v>357</v>
      </c>
      <c r="J393" s="921" t="s">
        <v>0</v>
      </c>
      <c r="K393" s="917">
        <f t="shared" ref="K393" si="944">L393+O393</f>
        <v>11459</v>
      </c>
      <c r="L393" s="917">
        <f t="shared" ref="L393" si="945">M393+N393</f>
        <v>0</v>
      </c>
      <c r="M393" s="919">
        <v>0</v>
      </c>
      <c r="N393" s="919">
        <v>0</v>
      </c>
      <c r="O393" s="917">
        <f t="shared" ref="O393" si="946">P393+S393+V393</f>
        <v>11459</v>
      </c>
      <c r="P393" s="917">
        <f t="shared" ref="P393" si="947">Q393+R393</f>
        <v>11459</v>
      </c>
      <c r="Q393" s="919">
        <v>11459</v>
      </c>
      <c r="R393" s="919">
        <v>0</v>
      </c>
      <c r="S393" s="917">
        <f t="shared" ref="S393" si="948">T393+U393</f>
        <v>0</v>
      </c>
      <c r="T393" s="919">
        <v>0</v>
      </c>
      <c r="U393" s="919">
        <v>0</v>
      </c>
      <c r="V393" s="917">
        <f t="shared" ref="V393" si="949">W393+X393</f>
        <v>0</v>
      </c>
      <c r="W393" s="919">
        <v>0</v>
      </c>
      <c r="X393" s="919">
        <v>0</v>
      </c>
    </row>
    <row r="394" spans="1:24" ht="15" hidden="1" customHeight="1">
      <c r="A394" s="913"/>
      <c r="B394" s="941"/>
      <c r="C394" s="914"/>
      <c r="D394" s="942"/>
      <c r="E394" s="933"/>
      <c r="F394" s="933"/>
      <c r="G394" s="912"/>
      <c r="H394" s="387" t="s">
        <v>357</v>
      </c>
      <c r="I394" s="387" t="s">
        <v>357</v>
      </c>
      <c r="J394" s="922"/>
      <c r="K394" s="918"/>
      <c r="L394" s="918"/>
      <c r="M394" s="920"/>
      <c r="N394" s="920"/>
      <c r="O394" s="918"/>
      <c r="P394" s="918"/>
      <c r="Q394" s="920"/>
      <c r="R394" s="920"/>
      <c r="S394" s="918"/>
      <c r="T394" s="920"/>
      <c r="U394" s="920"/>
      <c r="V394" s="918"/>
      <c r="W394" s="920"/>
      <c r="X394" s="920"/>
    </row>
    <row r="395" spans="1:24" ht="15" hidden="1" customHeight="1">
      <c r="A395" s="913"/>
      <c r="B395" s="941"/>
      <c r="C395" s="914"/>
      <c r="D395" s="942"/>
      <c r="E395" s="933"/>
      <c r="F395" s="933"/>
      <c r="G395" s="912"/>
      <c r="H395" s="387" t="s">
        <v>357</v>
      </c>
      <c r="I395" s="387" t="s">
        <v>357</v>
      </c>
      <c r="J395" s="387" t="s">
        <v>1</v>
      </c>
      <c r="K395" s="389">
        <f t="shared" ref="K395" si="950">L395+O395</f>
        <v>0</v>
      </c>
      <c r="L395" s="389">
        <f t="shared" ref="L395" si="951">M395+N395</f>
        <v>0</v>
      </c>
      <c r="M395" s="390">
        <v>0</v>
      </c>
      <c r="N395" s="390">
        <v>0</v>
      </c>
      <c r="O395" s="389">
        <f t="shared" ref="O395" si="952">P395+S395+V395</f>
        <v>0</v>
      </c>
      <c r="P395" s="389">
        <f t="shared" ref="P395" si="953">Q395+R395</f>
        <v>0</v>
      </c>
      <c r="Q395" s="390">
        <v>0</v>
      </c>
      <c r="R395" s="390">
        <v>0</v>
      </c>
      <c r="S395" s="389">
        <f t="shared" ref="S395" si="954">T395+U395</f>
        <v>0</v>
      </c>
      <c r="T395" s="390">
        <v>0</v>
      </c>
      <c r="U395" s="390">
        <v>0</v>
      </c>
      <c r="V395" s="389">
        <f t="shared" ref="V395" si="955">W395+X395</f>
        <v>0</v>
      </c>
      <c r="W395" s="390">
        <v>0</v>
      </c>
      <c r="X395" s="390">
        <v>0</v>
      </c>
    </row>
    <row r="396" spans="1:24" ht="15" hidden="1" customHeight="1">
      <c r="A396" s="913"/>
      <c r="B396" s="941"/>
      <c r="C396" s="914"/>
      <c r="D396" s="942"/>
      <c r="E396" s="933"/>
      <c r="F396" s="933"/>
      <c r="G396" s="912"/>
      <c r="H396" s="387" t="s">
        <v>357</v>
      </c>
      <c r="I396" s="387" t="s">
        <v>357</v>
      </c>
      <c r="J396" s="921" t="s">
        <v>2</v>
      </c>
      <c r="K396" s="917">
        <f t="shared" ref="K396:X396" si="956">K393+K395</f>
        <v>11459</v>
      </c>
      <c r="L396" s="917">
        <f t="shared" si="956"/>
        <v>0</v>
      </c>
      <c r="M396" s="919">
        <f t="shared" si="956"/>
        <v>0</v>
      </c>
      <c r="N396" s="919">
        <f t="shared" si="956"/>
        <v>0</v>
      </c>
      <c r="O396" s="917">
        <f t="shared" si="956"/>
        <v>11459</v>
      </c>
      <c r="P396" s="917">
        <f t="shared" si="956"/>
        <v>11459</v>
      </c>
      <c r="Q396" s="919">
        <f t="shared" si="956"/>
        <v>11459</v>
      </c>
      <c r="R396" s="919">
        <f t="shared" si="956"/>
        <v>0</v>
      </c>
      <c r="S396" s="917">
        <f t="shared" si="956"/>
        <v>0</v>
      </c>
      <c r="T396" s="919">
        <f t="shared" si="956"/>
        <v>0</v>
      </c>
      <c r="U396" s="919">
        <f t="shared" si="956"/>
        <v>0</v>
      </c>
      <c r="V396" s="917">
        <f t="shared" si="956"/>
        <v>0</v>
      </c>
      <c r="W396" s="919">
        <f t="shared" si="956"/>
        <v>0</v>
      </c>
      <c r="X396" s="919">
        <f t="shared" si="956"/>
        <v>0</v>
      </c>
    </row>
    <row r="397" spans="1:24" ht="15" hidden="1" customHeight="1">
      <c r="A397" s="913"/>
      <c r="B397" s="941"/>
      <c r="C397" s="914"/>
      <c r="D397" s="942"/>
      <c r="E397" s="934"/>
      <c r="F397" s="934"/>
      <c r="G397" s="912"/>
      <c r="H397" s="387" t="s">
        <v>357</v>
      </c>
      <c r="I397" s="387" t="s">
        <v>357</v>
      </c>
      <c r="J397" s="922"/>
      <c r="K397" s="918"/>
      <c r="L397" s="918"/>
      <c r="M397" s="920"/>
      <c r="N397" s="920"/>
      <c r="O397" s="918"/>
      <c r="P397" s="918"/>
      <c r="Q397" s="920"/>
      <c r="R397" s="920"/>
      <c r="S397" s="918"/>
      <c r="T397" s="920"/>
      <c r="U397" s="920"/>
      <c r="V397" s="918"/>
      <c r="W397" s="920"/>
      <c r="X397" s="920"/>
    </row>
    <row r="398" spans="1:24" ht="15.75" hidden="1" customHeight="1">
      <c r="A398" s="913">
        <v>5</v>
      </c>
      <c r="B398" s="941" t="s">
        <v>827</v>
      </c>
      <c r="C398" s="914" t="s">
        <v>828</v>
      </c>
      <c r="D398" s="942" t="s">
        <v>829</v>
      </c>
      <c r="E398" s="912" t="s">
        <v>361</v>
      </c>
      <c r="F398" s="932" t="s">
        <v>777</v>
      </c>
      <c r="G398" s="912" t="s">
        <v>796</v>
      </c>
      <c r="H398" s="387" t="s">
        <v>357</v>
      </c>
      <c r="I398" s="387" t="s">
        <v>357</v>
      </c>
      <c r="J398" s="921" t="s">
        <v>0</v>
      </c>
      <c r="K398" s="917">
        <f t="shared" ref="K398" si="957">L398+O398</f>
        <v>24475</v>
      </c>
      <c r="L398" s="917">
        <f t="shared" ref="L398" si="958">M398+N398</f>
        <v>0</v>
      </c>
      <c r="M398" s="919">
        <v>0</v>
      </c>
      <c r="N398" s="919">
        <v>0</v>
      </c>
      <c r="O398" s="917">
        <f t="shared" ref="O398" si="959">P398+S398+V398</f>
        <v>24475</v>
      </c>
      <c r="P398" s="917">
        <f t="shared" ref="P398" si="960">Q398+R398</f>
        <v>24475</v>
      </c>
      <c r="Q398" s="919">
        <v>24475</v>
      </c>
      <c r="R398" s="919">
        <v>0</v>
      </c>
      <c r="S398" s="917">
        <f t="shared" ref="S398" si="961">T398+U398</f>
        <v>0</v>
      </c>
      <c r="T398" s="919">
        <v>0</v>
      </c>
      <c r="U398" s="919">
        <v>0</v>
      </c>
      <c r="V398" s="917">
        <f t="shared" ref="V398" si="962">W398+X398</f>
        <v>0</v>
      </c>
      <c r="W398" s="919">
        <v>0</v>
      </c>
      <c r="X398" s="919">
        <v>0</v>
      </c>
    </row>
    <row r="399" spans="1:24" ht="15.75" hidden="1" customHeight="1">
      <c r="A399" s="913"/>
      <c r="B399" s="941"/>
      <c r="C399" s="914"/>
      <c r="D399" s="942"/>
      <c r="E399" s="912"/>
      <c r="F399" s="933"/>
      <c r="G399" s="912"/>
      <c r="H399" s="387" t="s">
        <v>357</v>
      </c>
      <c r="I399" s="387" t="s">
        <v>357</v>
      </c>
      <c r="J399" s="922"/>
      <c r="K399" s="918"/>
      <c r="L399" s="918"/>
      <c r="M399" s="920"/>
      <c r="N399" s="920"/>
      <c r="O399" s="918"/>
      <c r="P399" s="918"/>
      <c r="Q399" s="920"/>
      <c r="R399" s="920"/>
      <c r="S399" s="918"/>
      <c r="T399" s="920"/>
      <c r="U399" s="920"/>
      <c r="V399" s="918"/>
      <c r="W399" s="920"/>
      <c r="X399" s="920"/>
    </row>
    <row r="400" spans="1:24" ht="15.75" hidden="1" customHeight="1">
      <c r="A400" s="913"/>
      <c r="B400" s="941"/>
      <c r="C400" s="914"/>
      <c r="D400" s="942"/>
      <c r="E400" s="912"/>
      <c r="F400" s="933"/>
      <c r="G400" s="912"/>
      <c r="H400" s="387" t="s">
        <v>357</v>
      </c>
      <c r="I400" s="387" t="s">
        <v>357</v>
      </c>
      <c r="J400" s="387" t="s">
        <v>1</v>
      </c>
      <c r="K400" s="389">
        <f t="shared" ref="K400" si="963">L400+O400</f>
        <v>0</v>
      </c>
      <c r="L400" s="389">
        <f t="shared" ref="L400" si="964">M400+N400</f>
        <v>0</v>
      </c>
      <c r="M400" s="390">
        <v>0</v>
      </c>
      <c r="N400" s="390">
        <v>0</v>
      </c>
      <c r="O400" s="389">
        <f t="shared" ref="O400" si="965">P400+S400+V400</f>
        <v>0</v>
      </c>
      <c r="P400" s="389">
        <f t="shared" ref="P400" si="966">Q400+R400</f>
        <v>0</v>
      </c>
      <c r="Q400" s="390">
        <v>0</v>
      </c>
      <c r="R400" s="390">
        <v>0</v>
      </c>
      <c r="S400" s="389">
        <f t="shared" ref="S400" si="967">T400+U400</f>
        <v>0</v>
      </c>
      <c r="T400" s="390">
        <v>0</v>
      </c>
      <c r="U400" s="390">
        <v>0</v>
      </c>
      <c r="V400" s="389">
        <f t="shared" ref="V400" si="968">W400+X400</f>
        <v>0</v>
      </c>
      <c r="W400" s="390">
        <v>0</v>
      </c>
      <c r="X400" s="390">
        <v>0</v>
      </c>
    </row>
    <row r="401" spans="1:24" ht="15.75" hidden="1" customHeight="1">
      <c r="A401" s="913"/>
      <c r="B401" s="941"/>
      <c r="C401" s="914"/>
      <c r="D401" s="942"/>
      <c r="E401" s="912"/>
      <c r="F401" s="933"/>
      <c r="G401" s="912"/>
      <c r="H401" s="387" t="s">
        <v>357</v>
      </c>
      <c r="I401" s="387" t="s">
        <v>357</v>
      </c>
      <c r="J401" s="921" t="s">
        <v>2</v>
      </c>
      <c r="K401" s="917">
        <f t="shared" ref="K401:X401" si="969">K398+K400</f>
        <v>24475</v>
      </c>
      <c r="L401" s="917">
        <f t="shared" si="969"/>
        <v>0</v>
      </c>
      <c r="M401" s="919">
        <f t="shared" si="969"/>
        <v>0</v>
      </c>
      <c r="N401" s="919">
        <f t="shared" si="969"/>
        <v>0</v>
      </c>
      <c r="O401" s="917">
        <f t="shared" si="969"/>
        <v>24475</v>
      </c>
      <c r="P401" s="917">
        <f t="shared" si="969"/>
        <v>24475</v>
      </c>
      <c r="Q401" s="919">
        <f t="shared" si="969"/>
        <v>24475</v>
      </c>
      <c r="R401" s="919">
        <f t="shared" si="969"/>
        <v>0</v>
      </c>
      <c r="S401" s="917">
        <f t="shared" si="969"/>
        <v>0</v>
      </c>
      <c r="T401" s="919">
        <f t="shared" si="969"/>
        <v>0</v>
      </c>
      <c r="U401" s="919">
        <f t="shared" si="969"/>
        <v>0</v>
      </c>
      <c r="V401" s="917">
        <f t="shared" si="969"/>
        <v>0</v>
      </c>
      <c r="W401" s="919">
        <f t="shared" si="969"/>
        <v>0</v>
      </c>
      <c r="X401" s="919">
        <f t="shared" si="969"/>
        <v>0</v>
      </c>
    </row>
    <row r="402" spans="1:24" ht="15.75" hidden="1" customHeight="1">
      <c r="A402" s="913"/>
      <c r="B402" s="941"/>
      <c r="C402" s="914"/>
      <c r="D402" s="942"/>
      <c r="E402" s="912"/>
      <c r="F402" s="934"/>
      <c r="G402" s="912"/>
      <c r="H402" s="387" t="s">
        <v>357</v>
      </c>
      <c r="I402" s="387" t="s">
        <v>357</v>
      </c>
      <c r="J402" s="922"/>
      <c r="K402" s="918"/>
      <c r="L402" s="918"/>
      <c r="M402" s="920"/>
      <c r="N402" s="920"/>
      <c r="O402" s="918"/>
      <c r="P402" s="918"/>
      <c r="Q402" s="920"/>
      <c r="R402" s="920"/>
      <c r="S402" s="918"/>
      <c r="T402" s="920"/>
      <c r="U402" s="920"/>
      <c r="V402" s="918"/>
      <c r="W402" s="920"/>
      <c r="X402" s="920"/>
    </row>
    <row r="403" spans="1:24" ht="15" hidden="1" customHeight="1">
      <c r="A403" s="913">
        <v>6</v>
      </c>
      <c r="B403" s="963" t="s">
        <v>830</v>
      </c>
      <c r="C403" s="914" t="s">
        <v>831</v>
      </c>
      <c r="D403" s="942" t="s">
        <v>832</v>
      </c>
      <c r="E403" s="932" t="s">
        <v>784</v>
      </c>
      <c r="F403" s="932" t="s">
        <v>748</v>
      </c>
      <c r="G403" s="912" t="s">
        <v>796</v>
      </c>
      <c r="H403" s="387" t="s">
        <v>357</v>
      </c>
      <c r="I403" s="387" t="s">
        <v>357</v>
      </c>
      <c r="J403" s="921" t="s">
        <v>0</v>
      </c>
      <c r="K403" s="917">
        <f t="shared" ref="K403" si="970">L403+O403</f>
        <v>12751</v>
      </c>
      <c r="L403" s="917">
        <f t="shared" ref="L403" si="971">M403+N403</f>
        <v>0</v>
      </c>
      <c r="M403" s="919">
        <v>0</v>
      </c>
      <c r="N403" s="919">
        <v>0</v>
      </c>
      <c r="O403" s="917">
        <f t="shared" ref="O403" si="972">P403+S403+V403</f>
        <v>12751</v>
      </c>
      <c r="P403" s="917">
        <f t="shared" ref="P403" si="973">Q403+R403</f>
        <v>12751</v>
      </c>
      <c r="Q403" s="919">
        <v>12751</v>
      </c>
      <c r="R403" s="919">
        <v>0</v>
      </c>
      <c r="S403" s="917">
        <f t="shared" ref="S403" si="974">T403+U403</f>
        <v>0</v>
      </c>
      <c r="T403" s="919">
        <v>0</v>
      </c>
      <c r="U403" s="919">
        <v>0</v>
      </c>
      <c r="V403" s="917">
        <f t="shared" ref="V403" si="975">W403+X403</f>
        <v>0</v>
      </c>
      <c r="W403" s="919">
        <v>0</v>
      </c>
      <c r="X403" s="919">
        <v>0</v>
      </c>
    </row>
    <row r="404" spans="1:24" ht="15" hidden="1" customHeight="1">
      <c r="A404" s="913"/>
      <c r="B404" s="963"/>
      <c r="C404" s="914"/>
      <c r="D404" s="942"/>
      <c r="E404" s="933"/>
      <c r="F404" s="933"/>
      <c r="G404" s="912"/>
      <c r="H404" s="387" t="s">
        <v>357</v>
      </c>
      <c r="I404" s="387" t="s">
        <v>357</v>
      </c>
      <c r="J404" s="922"/>
      <c r="K404" s="918"/>
      <c r="L404" s="918"/>
      <c r="M404" s="920"/>
      <c r="N404" s="920"/>
      <c r="O404" s="918"/>
      <c r="P404" s="918"/>
      <c r="Q404" s="920"/>
      <c r="R404" s="920"/>
      <c r="S404" s="918"/>
      <c r="T404" s="920"/>
      <c r="U404" s="920"/>
      <c r="V404" s="918"/>
      <c r="W404" s="920"/>
      <c r="X404" s="920"/>
    </row>
    <row r="405" spans="1:24" ht="15" hidden="1" customHeight="1">
      <c r="A405" s="913"/>
      <c r="B405" s="963"/>
      <c r="C405" s="914"/>
      <c r="D405" s="942"/>
      <c r="E405" s="933"/>
      <c r="F405" s="933"/>
      <c r="G405" s="912"/>
      <c r="H405" s="387" t="s">
        <v>357</v>
      </c>
      <c r="I405" s="387" t="s">
        <v>357</v>
      </c>
      <c r="J405" s="387" t="s">
        <v>1</v>
      </c>
      <c r="K405" s="389">
        <f t="shared" ref="K405" si="976">L405+O405</f>
        <v>0</v>
      </c>
      <c r="L405" s="389">
        <f t="shared" ref="L405" si="977">M405+N405</f>
        <v>0</v>
      </c>
      <c r="M405" s="390">
        <v>0</v>
      </c>
      <c r="N405" s="390">
        <v>0</v>
      </c>
      <c r="O405" s="389">
        <f t="shared" ref="O405" si="978">P405+S405+V405</f>
        <v>0</v>
      </c>
      <c r="P405" s="389">
        <f t="shared" ref="P405" si="979">Q405+R405</f>
        <v>0</v>
      </c>
      <c r="Q405" s="390">
        <v>0</v>
      </c>
      <c r="R405" s="390">
        <v>0</v>
      </c>
      <c r="S405" s="389">
        <f t="shared" ref="S405" si="980">T405+U405</f>
        <v>0</v>
      </c>
      <c r="T405" s="390">
        <v>0</v>
      </c>
      <c r="U405" s="390">
        <v>0</v>
      </c>
      <c r="V405" s="389">
        <f t="shared" ref="V405" si="981">W405+X405</f>
        <v>0</v>
      </c>
      <c r="W405" s="390">
        <v>0</v>
      </c>
      <c r="X405" s="390">
        <v>0</v>
      </c>
    </row>
    <row r="406" spans="1:24" ht="15" hidden="1" customHeight="1">
      <c r="A406" s="913"/>
      <c r="B406" s="963"/>
      <c r="C406" s="914"/>
      <c r="D406" s="942"/>
      <c r="E406" s="933"/>
      <c r="F406" s="933"/>
      <c r="G406" s="912"/>
      <c r="H406" s="387" t="s">
        <v>357</v>
      </c>
      <c r="I406" s="387" t="s">
        <v>357</v>
      </c>
      <c r="J406" s="921" t="s">
        <v>2</v>
      </c>
      <c r="K406" s="917">
        <f t="shared" ref="K406:X406" si="982">K403+K405</f>
        <v>12751</v>
      </c>
      <c r="L406" s="917">
        <f t="shared" si="982"/>
        <v>0</v>
      </c>
      <c r="M406" s="919">
        <f t="shared" si="982"/>
        <v>0</v>
      </c>
      <c r="N406" s="919">
        <f t="shared" si="982"/>
        <v>0</v>
      </c>
      <c r="O406" s="917">
        <f t="shared" si="982"/>
        <v>12751</v>
      </c>
      <c r="P406" s="917">
        <f t="shared" si="982"/>
        <v>12751</v>
      </c>
      <c r="Q406" s="919">
        <f t="shared" si="982"/>
        <v>12751</v>
      </c>
      <c r="R406" s="919">
        <f t="shared" si="982"/>
        <v>0</v>
      </c>
      <c r="S406" s="917">
        <f t="shared" si="982"/>
        <v>0</v>
      </c>
      <c r="T406" s="919">
        <f t="shared" si="982"/>
        <v>0</v>
      </c>
      <c r="U406" s="919">
        <f t="shared" si="982"/>
        <v>0</v>
      </c>
      <c r="V406" s="917">
        <f t="shared" si="982"/>
        <v>0</v>
      </c>
      <c r="W406" s="919">
        <f t="shared" si="982"/>
        <v>0</v>
      </c>
      <c r="X406" s="919">
        <f t="shared" si="982"/>
        <v>0</v>
      </c>
    </row>
    <row r="407" spans="1:24" ht="15" hidden="1" customHeight="1">
      <c r="A407" s="913"/>
      <c r="B407" s="963"/>
      <c r="C407" s="914"/>
      <c r="D407" s="942"/>
      <c r="E407" s="934"/>
      <c r="F407" s="934"/>
      <c r="G407" s="912"/>
      <c r="H407" s="387" t="s">
        <v>357</v>
      </c>
      <c r="I407" s="387" t="s">
        <v>357</v>
      </c>
      <c r="J407" s="922"/>
      <c r="K407" s="918"/>
      <c r="L407" s="918"/>
      <c r="M407" s="920"/>
      <c r="N407" s="920"/>
      <c r="O407" s="918"/>
      <c r="P407" s="918"/>
      <c r="Q407" s="920"/>
      <c r="R407" s="920"/>
      <c r="S407" s="918"/>
      <c r="T407" s="920"/>
      <c r="U407" s="920"/>
      <c r="V407" s="918"/>
      <c r="W407" s="920"/>
      <c r="X407" s="920"/>
    </row>
    <row r="408" spans="1:24" ht="15.75" hidden="1" customHeight="1">
      <c r="A408" s="913">
        <v>14</v>
      </c>
      <c r="B408" s="941" t="s">
        <v>730</v>
      </c>
      <c r="C408" s="914" t="s">
        <v>731</v>
      </c>
      <c r="D408" s="942" t="s">
        <v>833</v>
      </c>
      <c r="E408" s="912" t="s">
        <v>361</v>
      </c>
      <c r="F408" s="912" t="s">
        <v>834</v>
      </c>
      <c r="G408" s="912" t="s">
        <v>796</v>
      </c>
      <c r="H408" s="387" t="s">
        <v>357</v>
      </c>
      <c r="I408" s="387" t="s">
        <v>357</v>
      </c>
      <c r="J408" s="921" t="s">
        <v>0</v>
      </c>
      <c r="K408" s="917">
        <f t="shared" ref="K408" si="983">L408+O408</f>
        <v>155000</v>
      </c>
      <c r="L408" s="917">
        <f t="shared" ref="L408" si="984">M408+N408</f>
        <v>0</v>
      </c>
      <c r="M408" s="919">
        <v>0</v>
      </c>
      <c r="N408" s="919">
        <v>0</v>
      </c>
      <c r="O408" s="917">
        <f t="shared" ref="O408" si="985">P408+S408+V408</f>
        <v>155000</v>
      </c>
      <c r="P408" s="917">
        <f t="shared" ref="P408" si="986">Q408+R408</f>
        <v>155000</v>
      </c>
      <c r="Q408" s="919">
        <v>155000</v>
      </c>
      <c r="R408" s="919">
        <v>0</v>
      </c>
      <c r="S408" s="917">
        <f t="shared" ref="S408" si="987">T408+U408</f>
        <v>0</v>
      </c>
      <c r="T408" s="919">
        <v>0</v>
      </c>
      <c r="U408" s="919">
        <v>0</v>
      </c>
      <c r="V408" s="917">
        <f t="shared" ref="V408" si="988">W408+X408</f>
        <v>0</v>
      </c>
      <c r="W408" s="919">
        <v>0</v>
      </c>
      <c r="X408" s="919">
        <v>0</v>
      </c>
    </row>
    <row r="409" spans="1:24" ht="15.75" hidden="1" customHeight="1">
      <c r="A409" s="913"/>
      <c r="B409" s="941"/>
      <c r="C409" s="914"/>
      <c r="D409" s="942"/>
      <c r="E409" s="912"/>
      <c r="F409" s="912"/>
      <c r="G409" s="912"/>
      <c r="H409" s="387" t="s">
        <v>357</v>
      </c>
      <c r="I409" s="387" t="s">
        <v>357</v>
      </c>
      <c r="J409" s="922"/>
      <c r="K409" s="918"/>
      <c r="L409" s="918"/>
      <c r="M409" s="920"/>
      <c r="N409" s="920"/>
      <c r="O409" s="918"/>
      <c r="P409" s="918"/>
      <c r="Q409" s="920"/>
      <c r="R409" s="920"/>
      <c r="S409" s="918"/>
      <c r="T409" s="920"/>
      <c r="U409" s="920"/>
      <c r="V409" s="918"/>
      <c r="W409" s="920"/>
      <c r="X409" s="920"/>
    </row>
    <row r="410" spans="1:24" ht="15.75" hidden="1" customHeight="1">
      <c r="A410" s="913"/>
      <c r="B410" s="941"/>
      <c r="C410" s="914"/>
      <c r="D410" s="942"/>
      <c r="E410" s="912"/>
      <c r="F410" s="912"/>
      <c r="G410" s="912"/>
      <c r="H410" s="387" t="s">
        <v>357</v>
      </c>
      <c r="I410" s="387" t="s">
        <v>357</v>
      </c>
      <c r="J410" s="387" t="s">
        <v>1</v>
      </c>
      <c r="K410" s="389">
        <f t="shared" ref="K410" si="989">L410+O410</f>
        <v>0</v>
      </c>
      <c r="L410" s="389">
        <f t="shared" ref="L410" si="990">M410+N410</f>
        <v>0</v>
      </c>
      <c r="M410" s="390">
        <v>0</v>
      </c>
      <c r="N410" s="390">
        <v>0</v>
      </c>
      <c r="O410" s="389">
        <f t="shared" ref="O410" si="991">P410+S410+V410</f>
        <v>0</v>
      </c>
      <c r="P410" s="389">
        <f t="shared" ref="P410" si="992">Q410+R410</f>
        <v>0</v>
      </c>
      <c r="Q410" s="390">
        <v>0</v>
      </c>
      <c r="R410" s="390">
        <v>0</v>
      </c>
      <c r="S410" s="389">
        <f t="shared" ref="S410" si="993">T410+U410</f>
        <v>0</v>
      </c>
      <c r="T410" s="390">
        <v>0</v>
      </c>
      <c r="U410" s="390">
        <v>0</v>
      </c>
      <c r="V410" s="389">
        <f t="shared" ref="V410" si="994">W410+X410</f>
        <v>0</v>
      </c>
      <c r="W410" s="390">
        <v>0</v>
      </c>
      <c r="X410" s="390">
        <v>0</v>
      </c>
    </row>
    <row r="411" spans="1:24" ht="15.75" hidden="1" customHeight="1">
      <c r="A411" s="913"/>
      <c r="B411" s="941"/>
      <c r="C411" s="914"/>
      <c r="D411" s="942"/>
      <c r="E411" s="912"/>
      <c r="F411" s="912"/>
      <c r="G411" s="912"/>
      <c r="H411" s="387" t="s">
        <v>357</v>
      </c>
      <c r="I411" s="387" t="s">
        <v>357</v>
      </c>
      <c r="J411" s="921" t="s">
        <v>2</v>
      </c>
      <c r="K411" s="917">
        <f t="shared" ref="K411:X411" si="995">K408+K410</f>
        <v>155000</v>
      </c>
      <c r="L411" s="917">
        <f t="shared" si="995"/>
        <v>0</v>
      </c>
      <c r="M411" s="919">
        <f t="shared" si="995"/>
        <v>0</v>
      </c>
      <c r="N411" s="919">
        <f t="shared" si="995"/>
        <v>0</v>
      </c>
      <c r="O411" s="917">
        <f t="shared" si="995"/>
        <v>155000</v>
      </c>
      <c r="P411" s="917">
        <f t="shared" si="995"/>
        <v>155000</v>
      </c>
      <c r="Q411" s="919">
        <f t="shared" si="995"/>
        <v>155000</v>
      </c>
      <c r="R411" s="919">
        <f t="shared" si="995"/>
        <v>0</v>
      </c>
      <c r="S411" s="917">
        <f t="shared" si="995"/>
        <v>0</v>
      </c>
      <c r="T411" s="919">
        <f t="shared" si="995"/>
        <v>0</v>
      </c>
      <c r="U411" s="919">
        <f t="shared" si="995"/>
        <v>0</v>
      </c>
      <c r="V411" s="917">
        <f t="shared" si="995"/>
        <v>0</v>
      </c>
      <c r="W411" s="919">
        <f t="shared" si="995"/>
        <v>0</v>
      </c>
      <c r="X411" s="919">
        <f t="shared" si="995"/>
        <v>0</v>
      </c>
    </row>
    <row r="412" spans="1:24" ht="15.75" hidden="1" customHeight="1">
      <c r="A412" s="913"/>
      <c r="B412" s="941"/>
      <c r="C412" s="914"/>
      <c r="D412" s="942"/>
      <c r="E412" s="912"/>
      <c r="F412" s="912"/>
      <c r="G412" s="912"/>
      <c r="H412" s="387" t="s">
        <v>357</v>
      </c>
      <c r="I412" s="387" t="s">
        <v>357</v>
      </c>
      <c r="J412" s="922"/>
      <c r="K412" s="918"/>
      <c r="L412" s="918"/>
      <c r="M412" s="920"/>
      <c r="N412" s="920"/>
      <c r="O412" s="918"/>
      <c r="P412" s="918"/>
      <c r="Q412" s="920"/>
      <c r="R412" s="920"/>
      <c r="S412" s="918"/>
      <c r="T412" s="920"/>
      <c r="U412" s="920"/>
      <c r="V412" s="918"/>
      <c r="W412" s="920"/>
      <c r="X412" s="920"/>
    </row>
    <row r="413" spans="1:24" ht="15.75" hidden="1" customHeight="1">
      <c r="A413" s="913">
        <v>15</v>
      </c>
      <c r="B413" s="941" t="s">
        <v>835</v>
      </c>
      <c r="C413" s="914" t="s">
        <v>731</v>
      </c>
      <c r="D413" s="942" t="s">
        <v>836</v>
      </c>
      <c r="E413" s="912" t="s">
        <v>361</v>
      </c>
      <c r="F413" s="912" t="s">
        <v>837</v>
      </c>
      <c r="G413" s="912" t="s">
        <v>796</v>
      </c>
      <c r="H413" s="387" t="s">
        <v>357</v>
      </c>
      <c r="I413" s="387" t="s">
        <v>357</v>
      </c>
      <c r="J413" s="921" t="s">
        <v>0</v>
      </c>
      <c r="K413" s="917">
        <f t="shared" ref="K413" si="996">L413+O413</f>
        <v>740000</v>
      </c>
      <c r="L413" s="917">
        <f t="shared" ref="L413" si="997">M413+N413</f>
        <v>0</v>
      </c>
      <c r="M413" s="919">
        <v>0</v>
      </c>
      <c r="N413" s="919">
        <v>0</v>
      </c>
      <c r="O413" s="917">
        <f t="shared" ref="O413" si="998">P413+S413+V413</f>
        <v>740000</v>
      </c>
      <c r="P413" s="917">
        <f t="shared" ref="P413" si="999">Q413+R413</f>
        <v>740000</v>
      </c>
      <c r="Q413" s="919">
        <v>740000</v>
      </c>
      <c r="R413" s="919">
        <v>0</v>
      </c>
      <c r="S413" s="917">
        <f t="shared" ref="S413" si="1000">T413+U413</f>
        <v>0</v>
      </c>
      <c r="T413" s="919">
        <v>0</v>
      </c>
      <c r="U413" s="919">
        <v>0</v>
      </c>
      <c r="V413" s="917">
        <f t="shared" ref="V413" si="1001">W413+X413</f>
        <v>0</v>
      </c>
      <c r="W413" s="919">
        <v>0</v>
      </c>
      <c r="X413" s="919">
        <v>0</v>
      </c>
    </row>
    <row r="414" spans="1:24" ht="15.75" hidden="1" customHeight="1">
      <c r="A414" s="913"/>
      <c r="B414" s="941"/>
      <c r="C414" s="914"/>
      <c r="D414" s="942"/>
      <c r="E414" s="912"/>
      <c r="F414" s="912"/>
      <c r="G414" s="912"/>
      <c r="H414" s="387" t="s">
        <v>357</v>
      </c>
      <c r="I414" s="387" t="s">
        <v>357</v>
      </c>
      <c r="J414" s="922"/>
      <c r="K414" s="918"/>
      <c r="L414" s="918"/>
      <c r="M414" s="920"/>
      <c r="N414" s="920"/>
      <c r="O414" s="918"/>
      <c r="P414" s="918"/>
      <c r="Q414" s="920"/>
      <c r="R414" s="920"/>
      <c r="S414" s="918"/>
      <c r="T414" s="920"/>
      <c r="U414" s="920"/>
      <c r="V414" s="918"/>
      <c r="W414" s="920"/>
      <c r="X414" s="920"/>
    </row>
    <row r="415" spans="1:24" ht="15.75" hidden="1" customHeight="1">
      <c r="A415" s="913"/>
      <c r="B415" s="941"/>
      <c r="C415" s="914"/>
      <c r="D415" s="942"/>
      <c r="E415" s="912"/>
      <c r="F415" s="912"/>
      <c r="G415" s="912"/>
      <c r="H415" s="387" t="s">
        <v>357</v>
      </c>
      <c r="I415" s="387" t="s">
        <v>357</v>
      </c>
      <c r="J415" s="387" t="s">
        <v>1</v>
      </c>
      <c r="K415" s="389">
        <f t="shared" ref="K415" si="1002">L415+O415</f>
        <v>0</v>
      </c>
      <c r="L415" s="389">
        <f t="shared" ref="L415" si="1003">M415+N415</f>
        <v>0</v>
      </c>
      <c r="M415" s="390">
        <v>0</v>
      </c>
      <c r="N415" s="390">
        <v>0</v>
      </c>
      <c r="O415" s="389">
        <f t="shared" ref="O415" si="1004">P415+S415+V415</f>
        <v>0</v>
      </c>
      <c r="P415" s="389">
        <f t="shared" ref="P415" si="1005">Q415+R415</f>
        <v>0</v>
      </c>
      <c r="Q415" s="390">
        <v>0</v>
      </c>
      <c r="R415" s="390">
        <v>0</v>
      </c>
      <c r="S415" s="389">
        <f t="shared" ref="S415" si="1006">T415+U415</f>
        <v>0</v>
      </c>
      <c r="T415" s="390">
        <v>0</v>
      </c>
      <c r="U415" s="390">
        <v>0</v>
      </c>
      <c r="V415" s="389">
        <f t="shared" ref="V415" si="1007">W415+X415</f>
        <v>0</v>
      </c>
      <c r="W415" s="390">
        <v>0</v>
      </c>
      <c r="X415" s="390">
        <v>0</v>
      </c>
    </row>
    <row r="416" spans="1:24" ht="15.75" hidden="1" customHeight="1">
      <c r="A416" s="913"/>
      <c r="B416" s="941"/>
      <c r="C416" s="914"/>
      <c r="D416" s="942"/>
      <c r="E416" s="912"/>
      <c r="F416" s="912"/>
      <c r="G416" s="912"/>
      <c r="H416" s="387" t="s">
        <v>357</v>
      </c>
      <c r="I416" s="387" t="s">
        <v>357</v>
      </c>
      <c r="J416" s="921" t="s">
        <v>2</v>
      </c>
      <c r="K416" s="917">
        <f t="shared" ref="K416:X416" si="1008">K413+K415</f>
        <v>740000</v>
      </c>
      <c r="L416" s="917">
        <f t="shared" si="1008"/>
        <v>0</v>
      </c>
      <c r="M416" s="919">
        <f t="shared" si="1008"/>
        <v>0</v>
      </c>
      <c r="N416" s="919">
        <f t="shared" si="1008"/>
        <v>0</v>
      </c>
      <c r="O416" s="917">
        <f t="shared" si="1008"/>
        <v>740000</v>
      </c>
      <c r="P416" s="917">
        <f t="shared" si="1008"/>
        <v>740000</v>
      </c>
      <c r="Q416" s="919">
        <f t="shared" si="1008"/>
        <v>740000</v>
      </c>
      <c r="R416" s="919">
        <f t="shared" si="1008"/>
        <v>0</v>
      </c>
      <c r="S416" s="917">
        <f t="shared" si="1008"/>
        <v>0</v>
      </c>
      <c r="T416" s="919">
        <f t="shared" si="1008"/>
        <v>0</v>
      </c>
      <c r="U416" s="919">
        <f t="shared" si="1008"/>
        <v>0</v>
      </c>
      <c r="V416" s="917">
        <f t="shared" si="1008"/>
        <v>0</v>
      </c>
      <c r="W416" s="919">
        <f t="shared" si="1008"/>
        <v>0</v>
      </c>
      <c r="X416" s="919">
        <f t="shared" si="1008"/>
        <v>0</v>
      </c>
    </row>
    <row r="417" spans="1:24" ht="15.75" hidden="1" customHeight="1">
      <c r="A417" s="913"/>
      <c r="B417" s="941"/>
      <c r="C417" s="914"/>
      <c r="D417" s="942"/>
      <c r="E417" s="912"/>
      <c r="F417" s="912"/>
      <c r="G417" s="912"/>
      <c r="H417" s="387" t="s">
        <v>357</v>
      </c>
      <c r="I417" s="387" t="s">
        <v>357</v>
      </c>
      <c r="J417" s="922"/>
      <c r="K417" s="918"/>
      <c r="L417" s="918"/>
      <c r="M417" s="920"/>
      <c r="N417" s="920"/>
      <c r="O417" s="918"/>
      <c r="P417" s="918"/>
      <c r="Q417" s="920"/>
      <c r="R417" s="920"/>
      <c r="S417" s="918"/>
      <c r="T417" s="920"/>
      <c r="U417" s="920"/>
      <c r="V417" s="918"/>
      <c r="W417" s="920"/>
      <c r="X417" s="920"/>
    </row>
    <row r="418" spans="1:24" ht="15.75" hidden="1" customHeight="1">
      <c r="A418" s="913">
        <v>7</v>
      </c>
      <c r="B418" s="941" t="s">
        <v>589</v>
      </c>
      <c r="C418" s="914" t="s">
        <v>739</v>
      </c>
      <c r="D418" s="942" t="s">
        <v>838</v>
      </c>
      <c r="E418" s="912" t="s">
        <v>361</v>
      </c>
      <c r="F418" s="912" t="s">
        <v>839</v>
      </c>
      <c r="G418" s="912" t="s">
        <v>796</v>
      </c>
      <c r="H418" s="387" t="s">
        <v>357</v>
      </c>
      <c r="I418" s="387" t="s">
        <v>357</v>
      </c>
      <c r="J418" s="921" t="s">
        <v>0</v>
      </c>
      <c r="K418" s="917">
        <f t="shared" ref="K418" si="1009">L418+O418</f>
        <v>15525</v>
      </c>
      <c r="L418" s="917">
        <f t="shared" ref="L418" si="1010">M418+N418</f>
        <v>0</v>
      </c>
      <c r="M418" s="919">
        <v>0</v>
      </c>
      <c r="N418" s="919">
        <v>0</v>
      </c>
      <c r="O418" s="917">
        <f t="shared" ref="O418" si="1011">P418+S418+V418</f>
        <v>15525</v>
      </c>
      <c r="P418" s="917">
        <f t="shared" ref="P418" si="1012">Q418+R418</f>
        <v>15525</v>
      </c>
      <c r="Q418" s="919">
        <v>15525</v>
      </c>
      <c r="R418" s="919">
        <v>0</v>
      </c>
      <c r="S418" s="917">
        <f t="shared" ref="S418" si="1013">T418+U418</f>
        <v>0</v>
      </c>
      <c r="T418" s="919">
        <v>0</v>
      </c>
      <c r="U418" s="919">
        <v>0</v>
      </c>
      <c r="V418" s="917">
        <f t="shared" ref="V418" si="1014">W418+X418</f>
        <v>0</v>
      </c>
      <c r="W418" s="919">
        <v>0</v>
      </c>
      <c r="X418" s="919">
        <v>0</v>
      </c>
    </row>
    <row r="419" spans="1:24" ht="15.75" hidden="1" customHeight="1">
      <c r="A419" s="913"/>
      <c r="B419" s="941"/>
      <c r="C419" s="914"/>
      <c r="D419" s="942"/>
      <c r="E419" s="912"/>
      <c r="F419" s="912"/>
      <c r="G419" s="912"/>
      <c r="H419" s="387" t="s">
        <v>357</v>
      </c>
      <c r="I419" s="387" t="s">
        <v>357</v>
      </c>
      <c r="J419" s="922"/>
      <c r="K419" s="918"/>
      <c r="L419" s="918"/>
      <c r="M419" s="920"/>
      <c r="N419" s="920"/>
      <c r="O419" s="918"/>
      <c r="P419" s="918"/>
      <c r="Q419" s="920"/>
      <c r="R419" s="920"/>
      <c r="S419" s="918"/>
      <c r="T419" s="920"/>
      <c r="U419" s="920"/>
      <c r="V419" s="918"/>
      <c r="W419" s="920"/>
      <c r="X419" s="920"/>
    </row>
    <row r="420" spans="1:24" ht="15.75" hidden="1" customHeight="1">
      <c r="A420" s="913"/>
      <c r="B420" s="941"/>
      <c r="C420" s="914"/>
      <c r="D420" s="942"/>
      <c r="E420" s="912"/>
      <c r="F420" s="912"/>
      <c r="G420" s="912"/>
      <c r="H420" s="387" t="s">
        <v>357</v>
      </c>
      <c r="I420" s="387" t="s">
        <v>357</v>
      </c>
      <c r="J420" s="387" t="s">
        <v>1</v>
      </c>
      <c r="K420" s="389">
        <f t="shared" ref="K420" si="1015">L420+O420</f>
        <v>0</v>
      </c>
      <c r="L420" s="389">
        <f t="shared" ref="L420" si="1016">M420+N420</f>
        <v>0</v>
      </c>
      <c r="M420" s="390">
        <v>0</v>
      </c>
      <c r="N420" s="390">
        <v>0</v>
      </c>
      <c r="O420" s="389">
        <f t="shared" ref="O420" si="1017">P420+S420+V420</f>
        <v>0</v>
      </c>
      <c r="P420" s="389">
        <f t="shared" ref="P420" si="1018">Q420+R420</f>
        <v>0</v>
      </c>
      <c r="Q420" s="390">
        <v>0</v>
      </c>
      <c r="R420" s="390">
        <v>0</v>
      </c>
      <c r="S420" s="389">
        <f t="shared" ref="S420" si="1019">T420+U420</f>
        <v>0</v>
      </c>
      <c r="T420" s="390">
        <v>0</v>
      </c>
      <c r="U420" s="390">
        <v>0</v>
      </c>
      <c r="V420" s="389">
        <f t="shared" ref="V420" si="1020">W420+X420</f>
        <v>0</v>
      </c>
      <c r="W420" s="390">
        <v>0</v>
      </c>
      <c r="X420" s="390">
        <v>0</v>
      </c>
    </row>
    <row r="421" spans="1:24" ht="15.75" hidden="1" customHeight="1">
      <c r="A421" s="913"/>
      <c r="B421" s="941"/>
      <c r="C421" s="914"/>
      <c r="D421" s="942"/>
      <c r="E421" s="912"/>
      <c r="F421" s="912"/>
      <c r="G421" s="912"/>
      <c r="H421" s="387" t="s">
        <v>357</v>
      </c>
      <c r="I421" s="387" t="s">
        <v>357</v>
      </c>
      <c r="J421" s="921" t="s">
        <v>2</v>
      </c>
      <c r="K421" s="917">
        <f t="shared" ref="K421:X421" si="1021">K418+K420</f>
        <v>15525</v>
      </c>
      <c r="L421" s="917">
        <f t="shared" si="1021"/>
        <v>0</v>
      </c>
      <c r="M421" s="919">
        <f t="shared" si="1021"/>
        <v>0</v>
      </c>
      <c r="N421" s="919">
        <f t="shared" si="1021"/>
        <v>0</v>
      </c>
      <c r="O421" s="917">
        <f t="shared" si="1021"/>
        <v>15525</v>
      </c>
      <c r="P421" s="917">
        <f t="shared" si="1021"/>
        <v>15525</v>
      </c>
      <c r="Q421" s="919">
        <f t="shared" si="1021"/>
        <v>15525</v>
      </c>
      <c r="R421" s="919">
        <f t="shared" si="1021"/>
        <v>0</v>
      </c>
      <c r="S421" s="917">
        <f t="shared" si="1021"/>
        <v>0</v>
      </c>
      <c r="T421" s="919">
        <f t="shared" si="1021"/>
        <v>0</v>
      </c>
      <c r="U421" s="919">
        <f t="shared" si="1021"/>
        <v>0</v>
      </c>
      <c r="V421" s="917">
        <f t="shared" si="1021"/>
        <v>0</v>
      </c>
      <c r="W421" s="919">
        <f t="shared" si="1021"/>
        <v>0</v>
      </c>
      <c r="X421" s="919">
        <f t="shared" si="1021"/>
        <v>0</v>
      </c>
    </row>
    <row r="422" spans="1:24" ht="15.75" hidden="1" customHeight="1">
      <c r="A422" s="913"/>
      <c r="B422" s="941"/>
      <c r="C422" s="914"/>
      <c r="D422" s="942"/>
      <c r="E422" s="912"/>
      <c r="F422" s="912"/>
      <c r="G422" s="912"/>
      <c r="H422" s="387" t="s">
        <v>357</v>
      </c>
      <c r="I422" s="387" t="s">
        <v>357</v>
      </c>
      <c r="J422" s="922"/>
      <c r="K422" s="918"/>
      <c r="L422" s="918"/>
      <c r="M422" s="920"/>
      <c r="N422" s="920"/>
      <c r="O422" s="918"/>
      <c r="P422" s="918"/>
      <c r="Q422" s="920"/>
      <c r="R422" s="920"/>
      <c r="S422" s="918"/>
      <c r="T422" s="920"/>
      <c r="U422" s="920"/>
      <c r="V422" s="918"/>
      <c r="W422" s="920"/>
      <c r="X422" s="920"/>
    </row>
    <row r="423" spans="1:24" ht="15.75" hidden="1" customHeight="1">
      <c r="A423" s="913">
        <v>8</v>
      </c>
      <c r="B423" s="963" t="s">
        <v>840</v>
      </c>
      <c r="C423" s="914" t="s">
        <v>734</v>
      </c>
      <c r="D423" s="942" t="s">
        <v>841</v>
      </c>
      <c r="E423" s="912" t="s">
        <v>361</v>
      </c>
      <c r="F423" s="912" t="s">
        <v>842</v>
      </c>
      <c r="G423" s="912" t="s">
        <v>796</v>
      </c>
      <c r="H423" s="387" t="s">
        <v>357</v>
      </c>
      <c r="I423" s="387" t="s">
        <v>357</v>
      </c>
      <c r="J423" s="921" t="s">
        <v>0</v>
      </c>
      <c r="K423" s="917">
        <f t="shared" ref="K423" si="1022">L423+O423</f>
        <v>655000</v>
      </c>
      <c r="L423" s="917">
        <f t="shared" ref="L423" si="1023">M423+N423</f>
        <v>0</v>
      </c>
      <c r="M423" s="919">
        <v>0</v>
      </c>
      <c r="N423" s="919">
        <v>0</v>
      </c>
      <c r="O423" s="917">
        <f t="shared" ref="O423" si="1024">P423+S423+V423</f>
        <v>655000</v>
      </c>
      <c r="P423" s="917">
        <f t="shared" ref="P423" si="1025">Q423+R423</f>
        <v>655000</v>
      </c>
      <c r="Q423" s="919">
        <v>655000</v>
      </c>
      <c r="R423" s="919">
        <v>0</v>
      </c>
      <c r="S423" s="917">
        <f t="shared" ref="S423" si="1026">T423+U423</f>
        <v>0</v>
      </c>
      <c r="T423" s="919">
        <v>0</v>
      </c>
      <c r="U423" s="919">
        <v>0</v>
      </c>
      <c r="V423" s="917">
        <f t="shared" ref="V423" si="1027">W423+X423</f>
        <v>0</v>
      </c>
      <c r="W423" s="919">
        <v>0</v>
      </c>
      <c r="X423" s="919">
        <v>0</v>
      </c>
    </row>
    <row r="424" spans="1:24" ht="15.75" hidden="1" customHeight="1">
      <c r="A424" s="913"/>
      <c r="B424" s="963"/>
      <c r="C424" s="914"/>
      <c r="D424" s="942"/>
      <c r="E424" s="912"/>
      <c r="F424" s="912"/>
      <c r="G424" s="912"/>
      <c r="H424" s="387" t="s">
        <v>357</v>
      </c>
      <c r="I424" s="387" t="s">
        <v>357</v>
      </c>
      <c r="J424" s="922"/>
      <c r="K424" s="918"/>
      <c r="L424" s="918"/>
      <c r="M424" s="920"/>
      <c r="N424" s="920"/>
      <c r="O424" s="918"/>
      <c r="P424" s="918"/>
      <c r="Q424" s="920"/>
      <c r="R424" s="920"/>
      <c r="S424" s="918"/>
      <c r="T424" s="920"/>
      <c r="U424" s="920"/>
      <c r="V424" s="918"/>
      <c r="W424" s="920"/>
      <c r="X424" s="920"/>
    </row>
    <row r="425" spans="1:24" ht="15.75" hidden="1" customHeight="1">
      <c r="A425" s="913"/>
      <c r="B425" s="963"/>
      <c r="C425" s="914"/>
      <c r="D425" s="942"/>
      <c r="E425" s="912"/>
      <c r="F425" s="912"/>
      <c r="G425" s="912"/>
      <c r="H425" s="387" t="s">
        <v>357</v>
      </c>
      <c r="I425" s="387" t="s">
        <v>357</v>
      </c>
      <c r="J425" s="387" t="s">
        <v>1</v>
      </c>
      <c r="K425" s="389">
        <f t="shared" ref="K425" si="1028">L425+O425</f>
        <v>0</v>
      </c>
      <c r="L425" s="389">
        <f t="shared" ref="L425" si="1029">M425+N425</f>
        <v>0</v>
      </c>
      <c r="M425" s="390">
        <v>0</v>
      </c>
      <c r="N425" s="390">
        <v>0</v>
      </c>
      <c r="O425" s="389">
        <f t="shared" ref="O425" si="1030">P425+S425+V425</f>
        <v>0</v>
      </c>
      <c r="P425" s="389">
        <f t="shared" ref="P425" si="1031">Q425+R425</f>
        <v>0</v>
      </c>
      <c r="Q425" s="390">
        <v>0</v>
      </c>
      <c r="R425" s="390">
        <v>0</v>
      </c>
      <c r="S425" s="389">
        <f t="shared" ref="S425" si="1032">T425+U425</f>
        <v>0</v>
      </c>
      <c r="T425" s="390">
        <v>0</v>
      </c>
      <c r="U425" s="390">
        <v>0</v>
      </c>
      <c r="V425" s="389">
        <f t="shared" ref="V425" si="1033">W425+X425</f>
        <v>0</v>
      </c>
      <c r="W425" s="390">
        <v>0</v>
      </c>
      <c r="X425" s="390">
        <v>0</v>
      </c>
    </row>
    <row r="426" spans="1:24" ht="15.75" hidden="1" customHeight="1">
      <c r="A426" s="913"/>
      <c r="B426" s="963"/>
      <c r="C426" s="914"/>
      <c r="D426" s="942"/>
      <c r="E426" s="912"/>
      <c r="F426" s="912"/>
      <c r="G426" s="912"/>
      <c r="H426" s="387" t="s">
        <v>357</v>
      </c>
      <c r="I426" s="387" t="s">
        <v>357</v>
      </c>
      <c r="J426" s="921" t="s">
        <v>2</v>
      </c>
      <c r="K426" s="917">
        <f t="shared" ref="K426:X426" si="1034">K423+K425</f>
        <v>655000</v>
      </c>
      <c r="L426" s="917">
        <f t="shared" si="1034"/>
        <v>0</v>
      </c>
      <c r="M426" s="919">
        <f t="shared" si="1034"/>
        <v>0</v>
      </c>
      <c r="N426" s="919">
        <f t="shared" si="1034"/>
        <v>0</v>
      </c>
      <c r="O426" s="917">
        <f t="shared" si="1034"/>
        <v>655000</v>
      </c>
      <c r="P426" s="917">
        <f t="shared" si="1034"/>
        <v>655000</v>
      </c>
      <c r="Q426" s="919">
        <f t="shared" si="1034"/>
        <v>655000</v>
      </c>
      <c r="R426" s="919">
        <f t="shared" si="1034"/>
        <v>0</v>
      </c>
      <c r="S426" s="917">
        <f t="shared" si="1034"/>
        <v>0</v>
      </c>
      <c r="T426" s="919">
        <f t="shared" si="1034"/>
        <v>0</v>
      </c>
      <c r="U426" s="919">
        <f t="shared" si="1034"/>
        <v>0</v>
      </c>
      <c r="V426" s="917">
        <f t="shared" si="1034"/>
        <v>0</v>
      </c>
      <c r="W426" s="919">
        <f t="shared" si="1034"/>
        <v>0</v>
      </c>
      <c r="X426" s="919">
        <f t="shared" si="1034"/>
        <v>0</v>
      </c>
    </row>
    <row r="427" spans="1:24" ht="15.75" hidden="1" customHeight="1">
      <c r="A427" s="913"/>
      <c r="B427" s="963"/>
      <c r="C427" s="914"/>
      <c r="D427" s="942"/>
      <c r="E427" s="912"/>
      <c r="F427" s="912"/>
      <c r="G427" s="912"/>
      <c r="H427" s="387" t="s">
        <v>357</v>
      </c>
      <c r="I427" s="387" t="s">
        <v>357</v>
      </c>
      <c r="J427" s="922"/>
      <c r="K427" s="918"/>
      <c r="L427" s="918"/>
      <c r="M427" s="920"/>
      <c r="N427" s="920"/>
      <c r="O427" s="918"/>
      <c r="P427" s="918"/>
      <c r="Q427" s="920"/>
      <c r="R427" s="920"/>
      <c r="S427" s="918"/>
      <c r="T427" s="920"/>
      <c r="U427" s="920"/>
      <c r="V427" s="918"/>
      <c r="W427" s="920"/>
      <c r="X427" s="920"/>
    </row>
    <row r="428" spans="1:24" ht="14.25" hidden="1" customHeight="1">
      <c r="A428" s="923">
        <v>17</v>
      </c>
      <c r="B428" s="957" t="s">
        <v>738</v>
      </c>
      <c r="C428" s="935" t="s">
        <v>739</v>
      </c>
      <c r="D428" s="960" t="s">
        <v>843</v>
      </c>
      <c r="E428" s="932" t="s">
        <v>361</v>
      </c>
      <c r="F428" s="932" t="s">
        <v>834</v>
      </c>
      <c r="G428" s="932" t="s">
        <v>796</v>
      </c>
      <c r="H428" s="387" t="s">
        <v>357</v>
      </c>
      <c r="I428" s="387" t="s">
        <v>357</v>
      </c>
      <c r="J428" s="921" t="s">
        <v>0</v>
      </c>
      <c r="K428" s="917">
        <f t="shared" ref="K428" si="1035">L428+O428</f>
        <v>70000</v>
      </c>
      <c r="L428" s="917">
        <f t="shared" ref="L428" si="1036">M428+N428</f>
        <v>0</v>
      </c>
      <c r="M428" s="919">
        <v>0</v>
      </c>
      <c r="N428" s="919">
        <v>0</v>
      </c>
      <c r="O428" s="917">
        <f t="shared" ref="O428" si="1037">P428+S428+V428</f>
        <v>70000</v>
      </c>
      <c r="P428" s="917">
        <f t="shared" ref="P428" si="1038">Q428+R428</f>
        <v>70000</v>
      </c>
      <c r="Q428" s="919">
        <v>70000</v>
      </c>
      <c r="R428" s="919">
        <v>0</v>
      </c>
      <c r="S428" s="917">
        <f t="shared" ref="S428" si="1039">T428+U428</f>
        <v>0</v>
      </c>
      <c r="T428" s="919">
        <v>0</v>
      </c>
      <c r="U428" s="919">
        <v>0</v>
      </c>
      <c r="V428" s="917">
        <f t="shared" ref="V428" si="1040">W428+X428</f>
        <v>0</v>
      </c>
      <c r="W428" s="919">
        <v>0</v>
      </c>
      <c r="X428" s="919">
        <v>0</v>
      </c>
    </row>
    <row r="429" spans="1:24" ht="14.25" hidden="1" customHeight="1">
      <c r="A429" s="924"/>
      <c r="B429" s="958"/>
      <c r="C429" s="927"/>
      <c r="D429" s="961"/>
      <c r="E429" s="933"/>
      <c r="F429" s="933"/>
      <c r="G429" s="933"/>
      <c r="H429" s="387" t="s">
        <v>357</v>
      </c>
      <c r="I429" s="387" t="s">
        <v>357</v>
      </c>
      <c r="J429" s="922"/>
      <c r="K429" s="918"/>
      <c r="L429" s="918"/>
      <c r="M429" s="920"/>
      <c r="N429" s="920"/>
      <c r="O429" s="918"/>
      <c r="P429" s="918"/>
      <c r="Q429" s="920"/>
      <c r="R429" s="920"/>
      <c r="S429" s="918"/>
      <c r="T429" s="920"/>
      <c r="U429" s="920"/>
      <c r="V429" s="918"/>
      <c r="W429" s="920"/>
      <c r="X429" s="920"/>
    </row>
    <row r="430" spans="1:24" ht="14.25" hidden="1" customHeight="1">
      <c r="A430" s="924"/>
      <c r="B430" s="958"/>
      <c r="C430" s="927"/>
      <c r="D430" s="961"/>
      <c r="E430" s="933"/>
      <c r="F430" s="933"/>
      <c r="G430" s="933"/>
      <c r="H430" s="387" t="s">
        <v>357</v>
      </c>
      <c r="I430" s="387" t="s">
        <v>357</v>
      </c>
      <c r="J430" s="387" t="s">
        <v>1</v>
      </c>
      <c r="K430" s="389">
        <f t="shared" ref="K430" si="1041">L430+O430</f>
        <v>0</v>
      </c>
      <c r="L430" s="389">
        <f t="shared" ref="L430" si="1042">M430+N430</f>
        <v>0</v>
      </c>
      <c r="M430" s="390">
        <v>0</v>
      </c>
      <c r="N430" s="390">
        <v>0</v>
      </c>
      <c r="O430" s="389">
        <f t="shared" ref="O430" si="1043">P430+S430+V430</f>
        <v>0</v>
      </c>
      <c r="P430" s="389">
        <f t="shared" ref="P430" si="1044">Q430+R430</f>
        <v>0</v>
      </c>
      <c r="Q430" s="390">
        <v>0</v>
      </c>
      <c r="R430" s="390">
        <v>0</v>
      </c>
      <c r="S430" s="389">
        <f t="shared" ref="S430" si="1045">T430+U430</f>
        <v>0</v>
      </c>
      <c r="T430" s="390">
        <v>0</v>
      </c>
      <c r="U430" s="390">
        <v>0</v>
      </c>
      <c r="V430" s="389">
        <f t="shared" ref="V430" si="1046">W430+X430</f>
        <v>0</v>
      </c>
      <c r="W430" s="390">
        <v>0</v>
      </c>
      <c r="X430" s="390">
        <v>0</v>
      </c>
    </row>
    <row r="431" spans="1:24" ht="14.25" hidden="1" customHeight="1">
      <c r="A431" s="924"/>
      <c r="B431" s="958"/>
      <c r="C431" s="927"/>
      <c r="D431" s="961"/>
      <c r="E431" s="933"/>
      <c r="F431" s="933"/>
      <c r="G431" s="933"/>
      <c r="H431" s="387" t="s">
        <v>357</v>
      </c>
      <c r="I431" s="387" t="s">
        <v>357</v>
      </c>
      <c r="J431" s="921" t="s">
        <v>2</v>
      </c>
      <c r="K431" s="917">
        <f t="shared" ref="K431:X431" si="1047">K428+K430</f>
        <v>70000</v>
      </c>
      <c r="L431" s="917">
        <f t="shared" si="1047"/>
        <v>0</v>
      </c>
      <c r="M431" s="919">
        <f t="shared" si="1047"/>
        <v>0</v>
      </c>
      <c r="N431" s="919">
        <f t="shared" si="1047"/>
        <v>0</v>
      </c>
      <c r="O431" s="917">
        <f t="shared" si="1047"/>
        <v>70000</v>
      </c>
      <c r="P431" s="917">
        <f t="shared" si="1047"/>
        <v>70000</v>
      </c>
      <c r="Q431" s="919">
        <f t="shared" si="1047"/>
        <v>70000</v>
      </c>
      <c r="R431" s="919">
        <f t="shared" si="1047"/>
        <v>0</v>
      </c>
      <c r="S431" s="917">
        <f t="shared" si="1047"/>
        <v>0</v>
      </c>
      <c r="T431" s="919">
        <f t="shared" si="1047"/>
        <v>0</v>
      </c>
      <c r="U431" s="919">
        <f t="shared" si="1047"/>
        <v>0</v>
      </c>
      <c r="V431" s="917">
        <f t="shared" si="1047"/>
        <v>0</v>
      </c>
      <c r="W431" s="919">
        <f t="shared" si="1047"/>
        <v>0</v>
      </c>
      <c r="X431" s="919">
        <f t="shared" si="1047"/>
        <v>0</v>
      </c>
    </row>
    <row r="432" spans="1:24" ht="14.25" hidden="1" customHeight="1">
      <c r="A432" s="925"/>
      <c r="B432" s="959"/>
      <c r="C432" s="928"/>
      <c r="D432" s="962"/>
      <c r="E432" s="934"/>
      <c r="F432" s="934"/>
      <c r="G432" s="934"/>
      <c r="H432" s="387" t="s">
        <v>357</v>
      </c>
      <c r="I432" s="387" t="s">
        <v>357</v>
      </c>
      <c r="J432" s="922"/>
      <c r="K432" s="918"/>
      <c r="L432" s="918"/>
      <c r="M432" s="920"/>
      <c r="N432" s="920"/>
      <c r="O432" s="918"/>
      <c r="P432" s="918"/>
      <c r="Q432" s="920"/>
      <c r="R432" s="920"/>
      <c r="S432" s="918"/>
      <c r="T432" s="920"/>
      <c r="U432" s="920"/>
      <c r="V432" s="918"/>
      <c r="W432" s="920"/>
      <c r="X432" s="920"/>
    </row>
    <row r="433" spans="1:24" ht="14.25" customHeight="1">
      <c r="A433" s="913">
        <v>2</v>
      </c>
      <c r="B433" s="941" t="s">
        <v>743</v>
      </c>
      <c r="C433" s="914" t="s">
        <v>739</v>
      </c>
      <c r="D433" s="942" t="s">
        <v>844</v>
      </c>
      <c r="E433" s="912" t="s">
        <v>361</v>
      </c>
      <c r="F433" s="912" t="s">
        <v>842</v>
      </c>
      <c r="G433" s="912" t="s">
        <v>796</v>
      </c>
      <c r="H433" s="387" t="s">
        <v>357</v>
      </c>
      <c r="I433" s="387" t="s">
        <v>357</v>
      </c>
      <c r="J433" s="921" t="s">
        <v>0</v>
      </c>
      <c r="K433" s="917">
        <f t="shared" ref="K433" si="1048">L433+O433</f>
        <v>2524050</v>
      </c>
      <c r="L433" s="917">
        <f t="shared" ref="L433" si="1049">M433+N433</f>
        <v>0</v>
      </c>
      <c r="M433" s="919">
        <v>0</v>
      </c>
      <c r="N433" s="919">
        <v>0</v>
      </c>
      <c r="O433" s="917">
        <f t="shared" ref="O433" si="1050">P433+S433+V433</f>
        <v>2524050</v>
      </c>
      <c r="P433" s="917">
        <f t="shared" ref="P433" si="1051">Q433+R433</f>
        <v>2524050</v>
      </c>
      <c r="Q433" s="919">
        <v>2494050</v>
      </c>
      <c r="R433" s="919">
        <v>30000</v>
      </c>
      <c r="S433" s="917">
        <f t="shared" ref="S433" si="1052">T433+U433</f>
        <v>0</v>
      </c>
      <c r="T433" s="919">
        <v>0</v>
      </c>
      <c r="U433" s="919">
        <v>0</v>
      </c>
      <c r="V433" s="917">
        <f t="shared" ref="V433" si="1053">W433+X433</f>
        <v>0</v>
      </c>
      <c r="W433" s="919">
        <v>0</v>
      </c>
      <c r="X433" s="919">
        <v>0</v>
      </c>
    </row>
    <row r="434" spans="1:24" ht="14.25" customHeight="1">
      <c r="A434" s="913"/>
      <c r="B434" s="941"/>
      <c r="C434" s="914"/>
      <c r="D434" s="942"/>
      <c r="E434" s="912"/>
      <c r="F434" s="912"/>
      <c r="G434" s="912"/>
      <c r="H434" s="387" t="s">
        <v>357</v>
      </c>
      <c r="I434" s="387" t="s">
        <v>357</v>
      </c>
      <c r="J434" s="922"/>
      <c r="K434" s="918"/>
      <c r="L434" s="918"/>
      <c r="M434" s="920"/>
      <c r="N434" s="920"/>
      <c r="O434" s="918"/>
      <c r="P434" s="918"/>
      <c r="Q434" s="920"/>
      <c r="R434" s="920"/>
      <c r="S434" s="918"/>
      <c r="T434" s="920"/>
      <c r="U434" s="920"/>
      <c r="V434" s="918"/>
      <c r="W434" s="920"/>
      <c r="X434" s="920"/>
    </row>
    <row r="435" spans="1:24" ht="14.25" customHeight="1">
      <c r="A435" s="913"/>
      <c r="B435" s="941"/>
      <c r="C435" s="914"/>
      <c r="D435" s="942"/>
      <c r="E435" s="912"/>
      <c r="F435" s="912"/>
      <c r="G435" s="912"/>
      <c r="H435" s="387" t="s">
        <v>357</v>
      </c>
      <c r="I435" s="387" t="s">
        <v>357</v>
      </c>
      <c r="J435" s="387" t="s">
        <v>1</v>
      </c>
      <c r="K435" s="389">
        <f t="shared" ref="K435" si="1054">L435+O435</f>
        <v>-1092949</v>
      </c>
      <c r="L435" s="389">
        <f t="shared" ref="L435" si="1055">M435+N435</f>
        <v>0</v>
      </c>
      <c r="M435" s="390">
        <v>0</v>
      </c>
      <c r="N435" s="390">
        <v>0</v>
      </c>
      <c r="O435" s="389">
        <f t="shared" ref="O435" si="1056">P435+S435+V435</f>
        <v>-1092949</v>
      </c>
      <c r="P435" s="389">
        <f t="shared" ref="P435" si="1057">Q435+R435</f>
        <v>-1092949</v>
      </c>
      <c r="Q435" s="390">
        <v>-1092949</v>
      </c>
      <c r="R435" s="390">
        <v>0</v>
      </c>
      <c r="S435" s="389">
        <f t="shared" ref="S435" si="1058">T435+U435</f>
        <v>0</v>
      </c>
      <c r="T435" s="390">
        <v>0</v>
      </c>
      <c r="U435" s="390">
        <v>0</v>
      </c>
      <c r="V435" s="389">
        <f t="shared" ref="V435" si="1059">W435+X435</f>
        <v>0</v>
      </c>
      <c r="W435" s="390">
        <v>0</v>
      </c>
      <c r="X435" s="390">
        <v>0</v>
      </c>
    </row>
    <row r="436" spans="1:24" ht="14.25" customHeight="1">
      <c r="A436" s="913"/>
      <c r="B436" s="941"/>
      <c r="C436" s="914"/>
      <c r="D436" s="942"/>
      <c r="E436" s="912"/>
      <c r="F436" s="912"/>
      <c r="G436" s="912"/>
      <c r="H436" s="387" t="s">
        <v>357</v>
      </c>
      <c r="I436" s="387" t="s">
        <v>357</v>
      </c>
      <c r="J436" s="921" t="s">
        <v>2</v>
      </c>
      <c r="K436" s="917">
        <f t="shared" ref="K436:X436" si="1060">K433+K435</f>
        <v>1431101</v>
      </c>
      <c r="L436" s="917">
        <f t="shared" si="1060"/>
        <v>0</v>
      </c>
      <c r="M436" s="919">
        <f t="shared" si="1060"/>
        <v>0</v>
      </c>
      <c r="N436" s="919">
        <f t="shared" si="1060"/>
        <v>0</v>
      </c>
      <c r="O436" s="917">
        <f t="shared" si="1060"/>
        <v>1431101</v>
      </c>
      <c r="P436" s="917">
        <f t="shared" si="1060"/>
        <v>1431101</v>
      </c>
      <c r="Q436" s="919">
        <f t="shared" si="1060"/>
        <v>1401101</v>
      </c>
      <c r="R436" s="919">
        <f t="shared" si="1060"/>
        <v>30000</v>
      </c>
      <c r="S436" s="917">
        <f t="shared" si="1060"/>
        <v>0</v>
      </c>
      <c r="T436" s="919">
        <f t="shared" si="1060"/>
        <v>0</v>
      </c>
      <c r="U436" s="919">
        <f t="shared" si="1060"/>
        <v>0</v>
      </c>
      <c r="V436" s="917">
        <f t="shared" si="1060"/>
        <v>0</v>
      </c>
      <c r="W436" s="919">
        <f t="shared" si="1060"/>
        <v>0</v>
      </c>
      <c r="X436" s="919">
        <f t="shared" si="1060"/>
        <v>0</v>
      </c>
    </row>
    <row r="437" spans="1:24" ht="14.25" customHeight="1">
      <c r="A437" s="913"/>
      <c r="B437" s="941"/>
      <c r="C437" s="914"/>
      <c r="D437" s="942"/>
      <c r="E437" s="912"/>
      <c r="F437" s="912"/>
      <c r="G437" s="912"/>
      <c r="H437" s="387" t="s">
        <v>357</v>
      </c>
      <c r="I437" s="387" t="s">
        <v>357</v>
      </c>
      <c r="J437" s="922"/>
      <c r="K437" s="918"/>
      <c r="L437" s="918"/>
      <c r="M437" s="920"/>
      <c r="N437" s="920"/>
      <c r="O437" s="918"/>
      <c r="P437" s="918"/>
      <c r="Q437" s="920"/>
      <c r="R437" s="920"/>
      <c r="S437" s="918"/>
      <c r="T437" s="920"/>
      <c r="U437" s="920"/>
      <c r="V437" s="918"/>
      <c r="W437" s="920"/>
      <c r="X437" s="920"/>
    </row>
    <row r="438" spans="1:24" ht="14.25" hidden="1" customHeight="1">
      <c r="A438" s="913">
        <v>19</v>
      </c>
      <c r="B438" s="941" t="s">
        <v>845</v>
      </c>
      <c r="C438" s="914" t="s">
        <v>751</v>
      </c>
      <c r="D438" s="942" t="s">
        <v>846</v>
      </c>
      <c r="E438" s="912" t="s">
        <v>361</v>
      </c>
      <c r="F438" s="912" t="s">
        <v>847</v>
      </c>
      <c r="G438" s="912" t="s">
        <v>796</v>
      </c>
      <c r="H438" s="387" t="s">
        <v>357</v>
      </c>
      <c r="I438" s="387" t="s">
        <v>357</v>
      </c>
      <c r="J438" s="921" t="s">
        <v>0</v>
      </c>
      <c r="K438" s="917">
        <f t="shared" ref="K438" si="1061">L438+O438</f>
        <v>260000</v>
      </c>
      <c r="L438" s="917">
        <f t="shared" ref="L438" si="1062">M438+N438</f>
        <v>0</v>
      </c>
      <c r="M438" s="919">
        <v>0</v>
      </c>
      <c r="N438" s="919">
        <v>0</v>
      </c>
      <c r="O438" s="917">
        <f t="shared" ref="O438" si="1063">P438+S438+V438</f>
        <v>260000</v>
      </c>
      <c r="P438" s="917">
        <f t="shared" ref="P438" si="1064">Q438+R438</f>
        <v>260000</v>
      </c>
      <c r="Q438" s="919">
        <v>260000</v>
      </c>
      <c r="R438" s="919">
        <v>0</v>
      </c>
      <c r="S438" s="917">
        <f t="shared" ref="S438" si="1065">T438+U438</f>
        <v>0</v>
      </c>
      <c r="T438" s="919">
        <v>0</v>
      </c>
      <c r="U438" s="919">
        <v>0</v>
      </c>
      <c r="V438" s="917">
        <f t="shared" ref="V438" si="1066">W438+X438</f>
        <v>0</v>
      </c>
      <c r="W438" s="919">
        <v>0</v>
      </c>
      <c r="X438" s="919">
        <v>0</v>
      </c>
    </row>
    <row r="439" spans="1:24" ht="14.25" hidden="1" customHeight="1">
      <c r="A439" s="913"/>
      <c r="B439" s="941"/>
      <c r="C439" s="914"/>
      <c r="D439" s="942"/>
      <c r="E439" s="912"/>
      <c r="F439" s="912"/>
      <c r="G439" s="912"/>
      <c r="H439" s="387" t="s">
        <v>357</v>
      </c>
      <c r="I439" s="387" t="s">
        <v>357</v>
      </c>
      <c r="J439" s="922"/>
      <c r="K439" s="918"/>
      <c r="L439" s="918"/>
      <c r="M439" s="920"/>
      <c r="N439" s="920"/>
      <c r="O439" s="918"/>
      <c r="P439" s="918"/>
      <c r="Q439" s="920"/>
      <c r="R439" s="920"/>
      <c r="S439" s="918"/>
      <c r="T439" s="920"/>
      <c r="U439" s="920"/>
      <c r="V439" s="918"/>
      <c r="W439" s="920"/>
      <c r="X439" s="920"/>
    </row>
    <row r="440" spans="1:24" ht="14.25" hidden="1" customHeight="1">
      <c r="A440" s="913"/>
      <c r="B440" s="941"/>
      <c r="C440" s="914"/>
      <c r="D440" s="942"/>
      <c r="E440" s="912"/>
      <c r="F440" s="912"/>
      <c r="G440" s="912"/>
      <c r="H440" s="387" t="s">
        <v>357</v>
      </c>
      <c r="I440" s="387" t="s">
        <v>357</v>
      </c>
      <c r="J440" s="387" t="s">
        <v>1</v>
      </c>
      <c r="K440" s="389">
        <f t="shared" ref="K440" si="1067">L440+O440</f>
        <v>0</v>
      </c>
      <c r="L440" s="389">
        <f t="shared" ref="L440" si="1068">M440+N440</f>
        <v>0</v>
      </c>
      <c r="M440" s="390">
        <v>0</v>
      </c>
      <c r="N440" s="390">
        <v>0</v>
      </c>
      <c r="O440" s="389">
        <f t="shared" ref="O440" si="1069">P440+S440+V440</f>
        <v>0</v>
      </c>
      <c r="P440" s="389">
        <f t="shared" ref="P440" si="1070">Q440+R440</f>
        <v>0</v>
      </c>
      <c r="Q440" s="390">
        <v>0</v>
      </c>
      <c r="R440" s="390">
        <v>0</v>
      </c>
      <c r="S440" s="389">
        <f t="shared" ref="S440" si="1071">T440+U440</f>
        <v>0</v>
      </c>
      <c r="T440" s="390">
        <v>0</v>
      </c>
      <c r="U440" s="390">
        <v>0</v>
      </c>
      <c r="V440" s="389">
        <f t="shared" ref="V440" si="1072">W440+X440</f>
        <v>0</v>
      </c>
      <c r="W440" s="390">
        <v>0</v>
      </c>
      <c r="X440" s="390">
        <v>0</v>
      </c>
    </row>
    <row r="441" spans="1:24" ht="14.25" hidden="1" customHeight="1">
      <c r="A441" s="913"/>
      <c r="B441" s="941"/>
      <c r="C441" s="914"/>
      <c r="D441" s="942"/>
      <c r="E441" s="912"/>
      <c r="F441" s="912"/>
      <c r="G441" s="912"/>
      <c r="H441" s="387" t="s">
        <v>357</v>
      </c>
      <c r="I441" s="387" t="s">
        <v>357</v>
      </c>
      <c r="J441" s="921" t="s">
        <v>2</v>
      </c>
      <c r="K441" s="917">
        <f t="shared" ref="K441:X441" si="1073">K438+K440</f>
        <v>260000</v>
      </c>
      <c r="L441" s="917">
        <f t="shared" si="1073"/>
        <v>0</v>
      </c>
      <c r="M441" s="919">
        <f t="shared" si="1073"/>
        <v>0</v>
      </c>
      <c r="N441" s="919">
        <f t="shared" si="1073"/>
        <v>0</v>
      </c>
      <c r="O441" s="917">
        <f t="shared" si="1073"/>
        <v>260000</v>
      </c>
      <c r="P441" s="917">
        <f t="shared" si="1073"/>
        <v>260000</v>
      </c>
      <c r="Q441" s="919">
        <f t="shared" si="1073"/>
        <v>260000</v>
      </c>
      <c r="R441" s="919">
        <f t="shared" si="1073"/>
        <v>0</v>
      </c>
      <c r="S441" s="917">
        <f t="shared" si="1073"/>
        <v>0</v>
      </c>
      <c r="T441" s="919">
        <f t="shared" si="1073"/>
        <v>0</v>
      </c>
      <c r="U441" s="919">
        <f t="shared" si="1073"/>
        <v>0</v>
      </c>
      <c r="V441" s="917">
        <f t="shared" si="1073"/>
        <v>0</v>
      </c>
      <c r="W441" s="919">
        <f t="shared" si="1073"/>
        <v>0</v>
      </c>
      <c r="X441" s="919">
        <f t="shared" si="1073"/>
        <v>0</v>
      </c>
    </row>
    <row r="442" spans="1:24" ht="14.25" hidden="1" customHeight="1">
      <c r="A442" s="913"/>
      <c r="B442" s="941"/>
      <c r="C442" s="914"/>
      <c r="D442" s="942"/>
      <c r="E442" s="912"/>
      <c r="F442" s="912"/>
      <c r="G442" s="912"/>
      <c r="H442" s="387" t="s">
        <v>357</v>
      </c>
      <c r="I442" s="387" t="s">
        <v>357</v>
      </c>
      <c r="J442" s="922"/>
      <c r="K442" s="918"/>
      <c r="L442" s="918"/>
      <c r="M442" s="920"/>
      <c r="N442" s="920"/>
      <c r="O442" s="918"/>
      <c r="P442" s="918"/>
      <c r="Q442" s="920"/>
      <c r="R442" s="920"/>
      <c r="S442" s="918"/>
      <c r="T442" s="920"/>
      <c r="U442" s="920"/>
      <c r="V442" s="918"/>
      <c r="W442" s="920"/>
      <c r="X442" s="920"/>
    </row>
    <row r="443" spans="1:24" ht="14.25" hidden="1" customHeight="1">
      <c r="A443" s="913">
        <v>20</v>
      </c>
      <c r="B443" s="941" t="s">
        <v>848</v>
      </c>
      <c r="C443" s="914" t="s">
        <v>754</v>
      </c>
      <c r="D443" s="942" t="s">
        <v>849</v>
      </c>
      <c r="E443" s="912" t="s">
        <v>361</v>
      </c>
      <c r="F443" s="912" t="s">
        <v>850</v>
      </c>
      <c r="G443" s="912" t="s">
        <v>796</v>
      </c>
      <c r="H443" s="387" t="s">
        <v>357</v>
      </c>
      <c r="I443" s="387" t="s">
        <v>357</v>
      </c>
      <c r="J443" s="921" t="s">
        <v>0</v>
      </c>
      <c r="K443" s="917">
        <f t="shared" ref="K443" si="1074">L443+O443</f>
        <v>95000</v>
      </c>
      <c r="L443" s="917">
        <f t="shared" ref="L443" si="1075">M443+N443</f>
        <v>0</v>
      </c>
      <c r="M443" s="919">
        <v>0</v>
      </c>
      <c r="N443" s="919">
        <v>0</v>
      </c>
      <c r="O443" s="917">
        <f t="shared" ref="O443" si="1076">P443+S443+V443</f>
        <v>95000</v>
      </c>
      <c r="P443" s="917">
        <f t="shared" ref="P443" si="1077">Q443+R443</f>
        <v>95000</v>
      </c>
      <c r="Q443" s="919">
        <v>90000</v>
      </c>
      <c r="R443" s="919">
        <v>5000</v>
      </c>
      <c r="S443" s="917">
        <f t="shared" ref="S443" si="1078">T443+U443</f>
        <v>0</v>
      </c>
      <c r="T443" s="919">
        <v>0</v>
      </c>
      <c r="U443" s="919">
        <v>0</v>
      </c>
      <c r="V443" s="917">
        <f t="shared" ref="V443" si="1079">W443+X443</f>
        <v>0</v>
      </c>
      <c r="W443" s="919">
        <v>0</v>
      </c>
      <c r="X443" s="919">
        <v>0</v>
      </c>
    </row>
    <row r="444" spans="1:24" ht="14.25" hidden="1" customHeight="1">
      <c r="A444" s="913"/>
      <c r="B444" s="941"/>
      <c r="C444" s="914"/>
      <c r="D444" s="942"/>
      <c r="E444" s="912"/>
      <c r="F444" s="912"/>
      <c r="G444" s="912"/>
      <c r="H444" s="387" t="s">
        <v>357</v>
      </c>
      <c r="I444" s="387" t="s">
        <v>357</v>
      </c>
      <c r="J444" s="922"/>
      <c r="K444" s="918"/>
      <c r="L444" s="918"/>
      <c r="M444" s="920"/>
      <c r="N444" s="920"/>
      <c r="O444" s="918"/>
      <c r="P444" s="918"/>
      <c r="Q444" s="920"/>
      <c r="R444" s="920"/>
      <c r="S444" s="918"/>
      <c r="T444" s="920"/>
      <c r="U444" s="920"/>
      <c r="V444" s="918"/>
      <c r="W444" s="920"/>
      <c r="X444" s="920"/>
    </row>
    <row r="445" spans="1:24" ht="14.25" hidden="1" customHeight="1">
      <c r="A445" s="913"/>
      <c r="B445" s="941"/>
      <c r="C445" s="914"/>
      <c r="D445" s="942"/>
      <c r="E445" s="912"/>
      <c r="F445" s="912"/>
      <c r="G445" s="912"/>
      <c r="H445" s="387" t="s">
        <v>357</v>
      </c>
      <c r="I445" s="387" t="s">
        <v>357</v>
      </c>
      <c r="J445" s="387" t="s">
        <v>1</v>
      </c>
      <c r="K445" s="389">
        <f t="shared" ref="K445" si="1080">L445+O445</f>
        <v>0</v>
      </c>
      <c r="L445" s="389">
        <f t="shared" ref="L445" si="1081">M445+N445</f>
        <v>0</v>
      </c>
      <c r="M445" s="390">
        <v>0</v>
      </c>
      <c r="N445" s="390">
        <v>0</v>
      </c>
      <c r="O445" s="389">
        <f t="shared" ref="O445" si="1082">P445+S445+V445</f>
        <v>0</v>
      </c>
      <c r="P445" s="389">
        <f t="shared" ref="P445" si="1083">Q445+R445</f>
        <v>0</v>
      </c>
      <c r="Q445" s="390">
        <v>0</v>
      </c>
      <c r="R445" s="390">
        <v>0</v>
      </c>
      <c r="S445" s="389">
        <f t="shared" ref="S445" si="1084">T445+U445</f>
        <v>0</v>
      </c>
      <c r="T445" s="390">
        <v>0</v>
      </c>
      <c r="U445" s="390">
        <v>0</v>
      </c>
      <c r="V445" s="389">
        <f t="shared" ref="V445" si="1085">W445+X445</f>
        <v>0</v>
      </c>
      <c r="W445" s="390">
        <v>0</v>
      </c>
      <c r="X445" s="390">
        <v>0</v>
      </c>
    </row>
    <row r="446" spans="1:24" ht="14.25" hidden="1" customHeight="1">
      <c r="A446" s="913"/>
      <c r="B446" s="941"/>
      <c r="C446" s="914"/>
      <c r="D446" s="942"/>
      <c r="E446" s="912"/>
      <c r="F446" s="912"/>
      <c r="G446" s="912"/>
      <c r="H446" s="387" t="s">
        <v>357</v>
      </c>
      <c r="I446" s="387" t="s">
        <v>357</v>
      </c>
      <c r="J446" s="921" t="s">
        <v>2</v>
      </c>
      <c r="K446" s="917">
        <f t="shared" ref="K446:X446" si="1086">K443+K445</f>
        <v>95000</v>
      </c>
      <c r="L446" s="917">
        <f t="shared" si="1086"/>
        <v>0</v>
      </c>
      <c r="M446" s="919">
        <f t="shared" si="1086"/>
        <v>0</v>
      </c>
      <c r="N446" s="919">
        <f t="shared" si="1086"/>
        <v>0</v>
      </c>
      <c r="O446" s="917">
        <f t="shared" si="1086"/>
        <v>95000</v>
      </c>
      <c r="P446" s="917">
        <f t="shared" si="1086"/>
        <v>95000</v>
      </c>
      <c r="Q446" s="919">
        <f t="shared" si="1086"/>
        <v>90000</v>
      </c>
      <c r="R446" s="919">
        <f t="shared" si="1086"/>
        <v>5000</v>
      </c>
      <c r="S446" s="917">
        <f t="shared" si="1086"/>
        <v>0</v>
      </c>
      <c r="T446" s="919">
        <f t="shared" si="1086"/>
        <v>0</v>
      </c>
      <c r="U446" s="919">
        <f t="shared" si="1086"/>
        <v>0</v>
      </c>
      <c r="V446" s="917">
        <f t="shared" si="1086"/>
        <v>0</v>
      </c>
      <c r="W446" s="919">
        <f t="shared" si="1086"/>
        <v>0</v>
      </c>
      <c r="X446" s="919">
        <f t="shared" si="1086"/>
        <v>0</v>
      </c>
    </row>
    <row r="447" spans="1:24" ht="14.25" hidden="1" customHeight="1">
      <c r="A447" s="913"/>
      <c r="B447" s="941"/>
      <c r="C447" s="914"/>
      <c r="D447" s="942"/>
      <c r="E447" s="912"/>
      <c r="F447" s="912"/>
      <c r="G447" s="912"/>
      <c r="H447" s="387" t="s">
        <v>357</v>
      </c>
      <c r="I447" s="387" t="s">
        <v>357</v>
      </c>
      <c r="J447" s="922"/>
      <c r="K447" s="918"/>
      <c r="L447" s="918"/>
      <c r="M447" s="920"/>
      <c r="N447" s="920"/>
      <c r="O447" s="918"/>
      <c r="P447" s="918"/>
      <c r="Q447" s="920"/>
      <c r="R447" s="920"/>
      <c r="S447" s="918"/>
      <c r="T447" s="920"/>
      <c r="U447" s="920"/>
      <c r="V447" s="918"/>
      <c r="W447" s="920"/>
      <c r="X447" s="920"/>
    </row>
    <row r="448" spans="1:24" ht="14.25" hidden="1" customHeight="1">
      <c r="A448" s="913">
        <v>10</v>
      </c>
      <c r="B448" s="941" t="s">
        <v>851</v>
      </c>
      <c r="C448" s="914" t="s">
        <v>763</v>
      </c>
      <c r="D448" s="942" t="s">
        <v>852</v>
      </c>
      <c r="E448" s="912" t="s">
        <v>361</v>
      </c>
      <c r="F448" s="912" t="s">
        <v>850</v>
      </c>
      <c r="G448" s="912" t="s">
        <v>796</v>
      </c>
      <c r="H448" s="387" t="s">
        <v>357</v>
      </c>
      <c r="I448" s="387" t="s">
        <v>357</v>
      </c>
      <c r="J448" s="921" t="s">
        <v>0</v>
      </c>
      <c r="K448" s="917">
        <f t="shared" ref="K448" si="1087">L448+O448</f>
        <v>371500</v>
      </c>
      <c r="L448" s="917">
        <f t="shared" ref="L448" si="1088">M448+N448</f>
        <v>0</v>
      </c>
      <c r="M448" s="919">
        <v>0</v>
      </c>
      <c r="N448" s="919">
        <v>0</v>
      </c>
      <c r="O448" s="917">
        <f t="shared" ref="O448" si="1089">P448+S448+V448</f>
        <v>371500</v>
      </c>
      <c r="P448" s="917">
        <f t="shared" ref="P448" si="1090">Q448+R448</f>
        <v>371500</v>
      </c>
      <c r="Q448" s="919">
        <v>323000</v>
      </c>
      <c r="R448" s="919">
        <v>48500</v>
      </c>
      <c r="S448" s="917">
        <f t="shared" ref="S448" si="1091">T448+U448</f>
        <v>0</v>
      </c>
      <c r="T448" s="919">
        <v>0</v>
      </c>
      <c r="U448" s="919">
        <v>0</v>
      </c>
      <c r="V448" s="917">
        <f t="shared" ref="V448" si="1092">W448+X448</f>
        <v>0</v>
      </c>
      <c r="W448" s="919">
        <v>0</v>
      </c>
      <c r="X448" s="919">
        <v>0</v>
      </c>
    </row>
    <row r="449" spans="1:24" ht="14.25" hidden="1" customHeight="1">
      <c r="A449" s="913"/>
      <c r="B449" s="941"/>
      <c r="C449" s="914"/>
      <c r="D449" s="942"/>
      <c r="E449" s="912"/>
      <c r="F449" s="912"/>
      <c r="G449" s="912"/>
      <c r="H449" s="387" t="s">
        <v>357</v>
      </c>
      <c r="I449" s="387" t="s">
        <v>357</v>
      </c>
      <c r="J449" s="922"/>
      <c r="K449" s="918"/>
      <c r="L449" s="918"/>
      <c r="M449" s="920"/>
      <c r="N449" s="920"/>
      <c r="O449" s="918"/>
      <c r="P449" s="918"/>
      <c r="Q449" s="920"/>
      <c r="R449" s="920"/>
      <c r="S449" s="918"/>
      <c r="T449" s="920"/>
      <c r="U449" s="920"/>
      <c r="V449" s="918"/>
      <c r="W449" s="920"/>
      <c r="X449" s="920"/>
    </row>
    <row r="450" spans="1:24" ht="14.25" hidden="1" customHeight="1">
      <c r="A450" s="913"/>
      <c r="B450" s="941"/>
      <c r="C450" s="914"/>
      <c r="D450" s="942"/>
      <c r="E450" s="912"/>
      <c r="F450" s="912"/>
      <c r="G450" s="912"/>
      <c r="H450" s="387" t="s">
        <v>357</v>
      </c>
      <c r="I450" s="387" t="s">
        <v>357</v>
      </c>
      <c r="J450" s="387" t="s">
        <v>1</v>
      </c>
      <c r="K450" s="389">
        <f t="shared" ref="K450" si="1093">L450+O450</f>
        <v>0</v>
      </c>
      <c r="L450" s="389">
        <f t="shared" ref="L450" si="1094">M450+N450</f>
        <v>0</v>
      </c>
      <c r="M450" s="390">
        <v>0</v>
      </c>
      <c r="N450" s="390">
        <v>0</v>
      </c>
      <c r="O450" s="389">
        <f t="shared" ref="O450" si="1095">P450+S450+V450</f>
        <v>0</v>
      </c>
      <c r="P450" s="389">
        <f t="shared" ref="P450" si="1096">Q450+R450</f>
        <v>0</v>
      </c>
      <c r="Q450" s="390">
        <v>0</v>
      </c>
      <c r="R450" s="390">
        <v>0</v>
      </c>
      <c r="S450" s="389">
        <f t="shared" ref="S450" si="1097">T450+U450</f>
        <v>0</v>
      </c>
      <c r="T450" s="390">
        <v>0</v>
      </c>
      <c r="U450" s="390">
        <v>0</v>
      </c>
      <c r="V450" s="389">
        <f t="shared" ref="V450" si="1098">W450+X450</f>
        <v>0</v>
      </c>
      <c r="W450" s="390">
        <v>0</v>
      </c>
      <c r="X450" s="390">
        <v>0</v>
      </c>
    </row>
    <row r="451" spans="1:24" ht="14.25" hidden="1" customHeight="1">
      <c r="A451" s="913"/>
      <c r="B451" s="941"/>
      <c r="C451" s="914"/>
      <c r="D451" s="942"/>
      <c r="E451" s="912"/>
      <c r="F451" s="912"/>
      <c r="G451" s="912"/>
      <c r="H451" s="387" t="s">
        <v>357</v>
      </c>
      <c r="I451" s="387" t="s">
        <v>357</v>
      </c>
      <c r="J451" s="921" t="s">
        <v>2</v>
      </c>
      <c r="K451" s="917">
        <f t="shared" ref="K451:X451" si="1099">K448+K450</f>
        <v>371500</v>
      </c>
      <c r="L451" s="917">
        <f t="shared" si="1099"/>
        <v>0</v>
      </c>
      <c r="M451" s="919">
        <f t="shared" si="1099"/>
        <v>0</v>
      </c>
      <c r="N451" s="919">
        <f t="shared" si="1099"/>
        <v>0</v>
      </c>
      <c r="O451" s="917">
        <f t="shared" si="1099"/>
        <v>371500</v>
      </c>
      <c r="P451" s="917">
        <f t="shared" si="1099"/>
        <v>371500</v>
      </c>
      <c r="Q451" s="919">
        <f t="shared" si="1099"/>
        <v>323000</v>
      </c>
      <c r="R451" s="919">
        <f t="shared" si="1099"/>
        <v>48500</v>
      </c>
      <c r="S451" s="917">
        <f t="shared" si="1099"/>
        <v>0</v>
      </c>
      <c r="T451" s="919">
        <f t="shared" si="1099"/>
        <v>0</v>
      </c>
      <c r="U451" s="919">
        <f t="shared" si="1099"/>
        <v>0</v>
      </c>
      <c r="V451" s="917">
        <f t="shared" si="1099"/>
        <v>0</v>
      </c>
      <c r="W451" s="919">
        <f t="shared" si="1099"/>
        <v>0</v>
      </c>
      <c r="X451" s="919">
        <f t="shared" si="1099"/>
        <v>0</v>
      </c>
    </row>
    <row r="452" spans="1:24" ht="14.25" hidden="1" customHeight="1">
      <c r="A452" s="913"/>
      <c r="B452" s="941"/>
      <c r="C452" s="914"/>
      <c r="D452" s="942"/>
      <c r="E452" s="912"/>
      <c r="F452" s="912"/>
      <c r="G452" s="912"/>
      <c r="H452" s="387" t="s">
        <v>357</v>
      </c>
      <c r="I452" s="387" t="s">
        <v>357</v>
      </c>
      <c r="J452" s="922"/>
      <c r="K452" s="918"/>
      <c r="L452" s="918"/>
      <c r="M452" s="920"/>
      <c r="N452" s="920"/>
      <c r="O452" s="918"/>
      <c r="P452" s="918"/>
      <c r="Q452" s="920"/>
      <c r="R452" s="920"/>
      <c r="S452" s="918"/>
      <c r="T452" s="920"/>
      <c r="U452" s="920"/>
      <c r="V452" s="918"/>
      <c r="W452" s="920"/>
      <c r="X452" s="920"/>
    </row>
    <row r="453" spans="1:24" ht="14.25" hidden="1" customHeight="1">
      <c r="A453" s="913">
        <v>11</v>
      </c>
      <c r="B453" s="941" t="s">
        <v>758</v>
      </c>
      <c r="C453" s="914" t="s">
        <v>754</v>
      </c>
      <c r="D453" s="942" t="s">
        <v>853</v>
      </c>
      <c r="E453" s="912" t="s">
        <v>361</v>
      </c>
      <c r="F453" s="912" t="s">
        <v>850</v>
      </c>
      <c r="G453" s="912" t="s">
        <v>796</v>
      </c>
      <c r="H453" s="387" t="s">
        <v>357</v>
      </c>
      <c r="I453" s="387" t="s">
        <v>357</v>
      </c>
      <c r="J453" s="921" t="s">
        <v>0</v>
      </c>
      <c r="K453" s="917">
        <f t="shared" ref="K453" si="1100">L453+O453</f>
        <v>1041500</v>
      </c>
      <c r="L453" s="917">
        <f t="shared" ref="L453" si="1101">M453+N453</f>
        <v>0</v>
      </c>
      <c r="M453" s="919">
        <v>0</v>
      </c>
      <c r="N453" s="919">
        <v>0</v>
      </c>
      <c r="O453" s="917">
        <f t="shared" ref="O453" si="1102">P453+S453+V453</f>
        <v>1041500</v>
      </c>
      <c r="P453" s="917">
        <f t="shared" ref="P453" si="1103">Q453+R453</f>
        <v>1041500</v>
      </c>
      <c r="Q453" s="919">
        <v>1035000</v>
      </c>
      <c r="R453" s="919">
        <v>6500</v>
      </c>
      <c r="S453" s="917">
        <f t="shared" ref="S453" si="1104">T453+U453</f>
        <v>0</v>
      </c>
      <c r="T453" s="919">
        <v>0</v>
      </c>
      <c r="U453" s="919">
        <v>0</v>
      </c>
      <c r="V453" s="917">
        <f t="shared" ref="V453" si="1105">W453+X453</f>
        <v>0</v>
      </c>
      <c r="W453" s="919">
        <v>0</v>
      </c>
      <c r="X453" s="919">
        <v>0</v>
      </c>
    </row>
    <row r="454" spans="1:24" ht="14.25" hidden="1" customHeight="1">
      <c r="A454" s="913"/>
      <c r="B454" s="941"/>
      <c r="C454" s="914"/>
      <c r="D454" s="942"/>
      <c r="E454" s="912"/>
      <c r="F454" s="912"/>
      <c r="G454" s="912"/>
      <c r="H454" s="387" t="s">
        <v>357</v>
      </c>
      <c r="I454" s="387" t="s">
        <v>357</v>
      </c>
      <c r="J454" s="922"/>
      <c r="K454" s="918"/>
      <c r="L454" s="918"/>
      <c r="M454" s="920"/>
      <c r="N454" s="920"/>
      <c r="O454" s="918"/>
      <c r="P454" s="918"/>
      <c r="Q454" s="920"/>
      <c r="R454" s="920"/>
      <c r="S454" s="918"/>
      <c r="T454" s="920"/>
      <c r="U454" s="920"/>
      <c r="V454" s="918"/>
      <c r="W454" s="920"/>
      <c r="X454" s="920"/>
    </row>
    <row r="455" spans="1:24" ht="14.25" hidden="1" customHeight="1">
      <c r="A455" s="913"/>
      <c r="B455" s="941"/>
      <c r="C455" s="914"/>
      <c r="D455" s="942"/>
      <c r="E455" s="912"/>
      <c r="F455" s="912"/>
      <c r="G455" s="912"/>
      <c r="H455" s="387" t="s">
        <v>357</v>
      </c>
      <c r="I455" s="387" t="s">
        <v>357</v>
      </c>
      <c r="J455" s="387" t="s">
        <v>1</v>
      </c>
      <c r="K455" s="389">
        <f t="shared" ref="K455" si="1106">L455+O455</f>
        <v>0</v>
      </c>
      <c r="L455" s="389">
        <f t="shared" ref="L455" si="1107">M455+N455</f>
        <v>0</v>
      </c>
      <c r="M455" s="390">
        <v>0</v>
      </c>
      <c r="N455" s="390">
        <v>0</v>
      </c>
      <c r="O455" s="389">
        <f t="shared" ref="O455" si="1108">P455+S455+V455</f>
        <v>0</v>
      </c>
      <c r="P455" s="389">
        <f t="shared" ref="P455" si="1109">Q455+R455</f>
        <v>0</v>
      </c>
      <c r="Q455" s="390">
        <v>0</v>
      </c>
      <c r="R455" s="390">
        <v>0</v>
      </c>
      <c r="S455" s="389">
        <f t="shared" ref="S455" si="1110">T455+U455</f>
        <v>0</v>
      </c>
      <c r="T455" s="390">
        <v>0</v>
      </c>
      <c r="U455" s="390">
        <v>0</v>
      </c>
      <c r="V455" s="389">
        <f t="shared" ref="V455" si="1111">W455+X455</f>
        <v>0</v>
      </c>
      <c r="W455" s="390">
        <v>0</v>
      </c>
      <c r="X455" s="390">
        <v>0</v>
      </c>
    </row>
    <row r="456" spans="1:24" ht="14.25" hidden="1" customHeight="1">
      <c r="A456" s="913"/>
      <c r="B456" s="941"/>
      <c r="C456" s="914"/>
      <c r="D456" s="942"/>
      <c r="E456" s="912"/>
      <c r="F456" s="912"/>
      <c r="G456" s="912"/>
      <c r="H456" s="387" t="s">
        <v>357</v>
      </c>
      <c r="I456" s="387" t="s">
        <v>357</v>
      </c>
      <c r="J456" s="921" t="s">
        <v>2</v>
      </c>
      <c r="K456" s="917">
        <f t="shared" ref="K456:X456" si="1112">K453+K455</f>
        <v>1041500</v>
      </c>
      <c r="L456" s="917">
        <f t="shared" si="1112"/>
        <v>0</v>
      </c>
      <c r="M456" s="919">
        <f t="shared" si="1112"/>
        <v>0</v>
      </c>
      <c r="N456" s="919">
        <f t="shared" si="1112"/>
        <v>0</v>
      </c>
      <c r="O456" s="917">
        <f t="shared" si="1112"/>
        <v>1041500</v>
      </c>
      <c r="P456" s="917">
        <f t="shared" si="1112"/>
        <v>1041500</v>
      </c>
      <c r="Q456" s="919">
        <f t="shared" si="1112"/>
        <v>1035000</v>
      </c>
      <c r="R456" s="919">
        <f t="shared" si="1112"/>
        <v>6500</v>
      </c>
      <c r="S456" s="917">
        <f t="shared" si="1112"/>
        <v>0</v>
      </c>
      <c r="T456" s="919">
        <f t="shared" si="1112"/>
        <v>0</v>
      </c>
      <c r="U456" s="919">
        <f t="shared" si="1112"/>
        <v>0</v>
      </c>
      <c r="V456" s="917">
        <f t="shared" si="1112"/>
        <v>0</v>
      </c>
      <c r="W456" s="919">
        <f t="shared" si="1112"/>
        <v>0</v>
      </c>
      <c r="X456" s="919">
        <f t="shared" si="1112"/>
        <v>0</v>
      </c>
    </row>
    <row r="457" spans="1:24" ht="14.25" hidden="1" customHeight="1">
      <c r="A457" s="913"/>
      <c r="B457" s="941"/>
      <c r="C457" s="914"/>
      <c r="D457" s="942"/>
      <c r="E457" s="912"/>
      <c r="F457" s="912"/>
      <c r="G457" s="912"/>
      <c r="H457" s="387" t="s">
        <v>357</v>
      </c>
      <c r="I457" s="387" t="s">
        <v>357</v>
      </c>
      <c r="J457" s="922"/>
      <c r="K457" s="918"/>
      <c r="L457" s="918"/>
      <c r="M457" s="920"/>
      <c r="N457" s="920"/>
      <c r="O457" s="918"/>
      <c r="P457" s="918"/>
      <c r="Q457" s="920"/>
      <c r="R457" s="920"/>
      <c r="S457" s="918"/>
      <c r="T457" s="920"/>
      <c r="U457" s="920"/>
      <c r="V457" s="918"/>
      <c r="W457" s="920"/>
      <c r="X457" s="920"/>
    </row>
    <row r="458" spans="1:24" ht="15.75" hidden="1" customHeight="1">
      <c r="A458" s="913">
        <v>23</v>
      </c>
      <c r="B458" s="941" t="s">
        <v>762</v>
      </c>
      <c r="C458" s="914" t="s">
        <v>763</v>
      </c>
      <c r="D458" s="942" t="s">
        <v>854</v>
      </c>
      <c r="E458" s="912" t="s">
        <v>361</v>
      </c>
      <c r="F458" s="912" t="s">
        <v>850</v>
      </c>
      <c r="G458" s="912" t="s">
        <v>796</v>
      </c>
      <c r="H458" s="387" t="s">
        <v>357</v>
      </c>
      <c r="I458" s="387" t="s">
        <v>357</v>
      </c>
      <c r="J458" s="921" t="s">
        <v>0</v>
      </c>
      <c r="K458" s="917">
        <f t="shared" ref="K458" si="1113">L458+O458</f>
        <v>820000</v>
      </c>
      <c r="L458" s="917">
        <f t="shared" ref="L458" si="1114">M458+N458</f>
        <v>0</v>
      </c>
      <c r="M458" s="919">
        <v>0</v>
      </c>
      <c r="N458" s="919">
        <v>0</v>
      </c>
      <c r="O458" s="917">
        <f t="shared" ref="O458" si="1115">P458+S458+V458</f>
        <v>820000</v>
      </c>
      <c r="P458" s="917">
        <f t="shared" ref="P458" si="1116">Q458+R458</f>
        <v>820000</v>
      </c>
      <c r="Q458" s="919">
        <v>810000</v>
      </c>
      <c r="R458" s="919">
        <v>10000</v>
      </c>
      <c r="S458" s="917">
        <f t="shared" ref="S458" si="1117">T458+U458</f>
        <v>0</v>
      </c>
      <c r="T458" s="919">
        <v>0</v>
      </c>
      <c r="U458" s="919">
        <v>0</v>
      </c>
      <c r="V458" s="917">
        <f t="shared" ref="V458" si="1118">W458+X458</f>
        <v>0</v>
      </c>
      <c r="W458" s="919">
        <v>0</v>
      </c>
      <c r="X458" s="919">
        <v>0</v>
      </c>
    </row>
    <row r="459" spans="1:24" ht="15.75" hidden="1" customHeight="1">
      <c r="A459" s="913"/>
      <c r="B459" s="941"/>
      <c r="C459" s="914"/>
      <c r="D459" s="942"/>
      <c r="E459" s="912"/>
      <c r="F459" s="912"/>
      <c r="G459" s="912"/>
      <c r="H459" s="387" t="s">
        <v>357</v>
      </c>
      <c r="I459" s="387" t="s">
        <v>357</v>
      </c>
      <c r="J459" s="922"/>
      <c r="K459" s="918"/>
      <c r="L459" s="918"/>
      <c r="M459" s="920"/>
      <c r="N459" s="920"/>
      <c r="O459" s="918"/>
      <c r="P459" s="918"/>
      <c r="Q459" s="920"/>
      <c r="R459" s="920"/>
      <c r="S459" s="918"/>
      <c r="T459" s="920"/>
      <c r="U459" s="920"/>
      <c r="V459" s="918"/>
      <c r="W459" s="920"/>
      <c r="X459" s="920"/>
    </row>
    <row r="460" spans="1:24" ht="15.75" hidden="1" customHeight="1">
      <c r="A460" s="913"/>
      <c r="B460" s="941"/>
      <c r="C460" s="914"/>
      <c r="D460" s="942"/>
      <c r="E460" s="912"/>
      <c r="F460" s="912"/>
      <c r="G460" s="912"/>
      <c r="H460" s="387" t="s">
        <v>357</v>
      </c>
      <c r="I460" s="387" t="s">
        <v>357</v>
      </c>
      <c r="J460" s="387" t="s">
        <v>1</v>
      </c>
      <c r="K460" s="389">
        <f t="shared" ref="K460" si="1119">L460+O460</f>
        <v>0</v>
      </c>
      <c r="L460" s="389">
        <f t="shared" ref="L460" si="1120">M460+N460</f>
        <v>0</v>
      </c>
      <c r="M460" s="390">
        <v>0</v>
      </c>
      <c r="N460" s="390">
        <v>0</v>
      </c>
      <c r="O460" s="389">
        <f t="shared" ref="O460" si="1121">P460+S460+V460</f>
        <v>0</v>
      </c>
      <c r="P460" s="389">
        <f t="shared" ref="P460" si="1122">Q460+R460</f>
        <v>0</v>
      </c>
      <c r="Q460" s="390">
        <v>0</v>
      </c>
      <c r="R460" s="390">
        <v>0</v>
      </c>
      <c r="S460" s="389">
        <f t="shared" ref="S460" si="1123">T460+U460</f>
        <v>0</v>
      </c>
      <c r="T460" s="390">
        <v>0</v>
      </c>
      <c r="U460" s="390">
        <v>0</v>
      </c>
      <c r="V460" s="389">
        <f t="shared" ref="V460" si="1124">W460+X460</f>
        <v>0</v>
      </c>
      <c r="W460" s="390">
        <v>0</v>
      </c>
      <c r="X460" s="390">
        <v>0</v>
      </c>
    </row>
    <row r="461" spans="1:24" ht="15.75" hidden="1" customHeight="1">
      <c r="A461" s="913"/>
      <c r="B461" s="941"/>
      <c r="C461" s="914"/>
      <c r="D461" s="942"/>
      <c r="E461" s="912"/>
      <c r="F461" s="912"/>
      <c r="G461" s="912"/>
      <c r="H461" s="387" t="s">
        <v>357</v>
      </c>
      <c r="I461" s="387" t="s">
        <v>357</v>
      </c>
      <c r="J461" s="921" t="s">
        <v>2</v>
      </c>
      <c r="K461" s="917">
        <f t="shared" ref="K461:X461" si="1125">K458+K460</f>
        <v>820000</v>
      </c>
      <c r="L461" s="917">
        <f t="shared" si="1125"/>
        <v>0</v>
      </c>
      <c r="M461" s="919">
        <f t="shared" si="1125"/>
        <v>0</v>
      </c>
      <c r="N461" s="919">
        <f t="shared" si="1125"/>
        <v>0</v>
      </c>
      <c r="O461" s="917">
        <f t="shared" si="1125"/>
        <v>820000</v>
      </c>
      <c r="P461" s="917">
        <f t="shared" si="1125"/>
        <v>820000</v>
      </c>
      <c r="Q461" s="919">
        <f t="shared" si="1125"/>
        <v>810000</v>
      </c>
      <c r="R461" s="919">
        <f t="shared" si="1125"/>
        <v>10000</v>
      </c>
      <c r="S461" s="917">
        <f t="shared" si="1125"/>
        <v>0</v>
      </c>
      <c r="T461" s="919">
        <f t="shared" si="1125"/>
        <v>0</v>
      </c>
      <c r="U461" s="919">
        <f t="shared" si="1125"/>
        <v>0</v>
      </c>
      <c r="V461" s="917">
        <f t="shared" si="1125"/>
        <v>0</v>
      </c>
      <c r="W461" s="919">
        <f t="shared" si="1125"/>
        <v>0</v>
      </c>
      <c r="X461" s="919">
        <f t="shared" si="1125"/>
        <v>0</v>
      </c>
    </row>
    <row r="462" spans="1:24" ht="15.75" hidden="1" customHeight="1">
      <c r="A462" s="913"/>
      <c r="B462" s="941"/>
      <c r="C462" s="914"/>
      <c r="D462" s="942"/>
      <c r="E462" s="912"/>
      <c r="F462" s="912"/>
      <c r="G462" s="912"/>
      <c r="H462" s="387" t="s">
        <v>357</v>
      </c>
      <c r="I462" s="387" t="s">
        <v>357</v>
      </c>
      <c r="J462" s="922"/>
      <c r="K462" s="918"/>
      <c r="L462" s="918"/>
      <c r="M462" s="920"/>
      <c r="N462" s="920"/>
      <c r="O462" s="918"/>
      <c r="P462" s="918"/>
      <c r="Q462" s="920"/>
      <c r="R462" s="920"/>
      <c r="S462" s="918"/>
      <c r="T462" s="920"/>
      <c r="U462" s="920"/>
      <c r="V462" s="918"/>
      <c r="W462" s="920"/>
      <c r="X462" s="920"/>
    </row>
    <row r="463" spans="1:24" ht="15.75" hidden="1" customHeight="1">
      <c r="A463" s="913">
        <v>24</v>
      </c>
      <c r="B463" s="941" t="s">
        <v>774</v>
      </c>
      <c r="C463" s="914" t="s">
        <v>775</v>
      </c>
      <c r="D463" s="942" t="s">
        <v>855</v>
      </c>
      <c r="E463" s="912" t="s">
        <v>361</v>
      </c>
      <c r="F463" s="912" t="s">
        <v>856</v>
      </c>
      <c r="G463" s="912" t="s">
        <v>796</v>
      </c>
      <c r="H463" s="387" t="s">
        <v>357</v>
      </c>
      <c r="I463" s="387" t="s">
        <v>357</v>
      </c>
      <c r="J463" s="921" t="s">
        <v>0</v>
      </c>
      <c r="K463" s="917">
        <f t="shared" ref="K463" si="1126">L463+O463</f>
        <v>250000</v>
      </c>
      <c r="L463" s="917">
        <f t="shared" ref="L463" si="1127">M463+N463</f>
        <v>0</v>
      </c>
      <c r="M463" s="919">
        <v>0</v>
      </c>
      <c r="N463" s="919">
        <v>0</v>
      </c>
      <c r="O463" s="917">
        <f t="shared" ref="O463" si="1128">P463+S463+V463</f>
        <v>250000</v>
      </c>
      <c r="P463" s="917">
        <f t="shared" ref="P463" si="1129">Q463+R463</f>
        <v>250000</v>
      </c>
      <c r="Q463" s="919">
        <v>250000</v>
      </c>
      <c r="R463" s="919">
        <v>0</v>
      </c>
      <c r="S463" s="917">
        <f t="shared" ref="S463" si="1130">T463+U463</f>
        <v>0</v>
      </c>
      <c r="T463" s="919">
        <v>0</v>
      </c>
      <c r="U463" s="919">
        <v>0</v>
      </c>
      <c r="V463" s="917">
        <f t="shared" ref="V463" si="1131">W463+X463</f>
        <v>0</v>
      </c>
      <c r="W463" s="919">
        <v>0</v>
      </c>
      <c r="X463" s="919">
        <v>0</v>
      </c>
    </row>
    <row r="464" spans="1:24" ht="15.75" hidden="1" customHeight="1">
      <c r="A464" s="913"/>
      <c r="B464" s="941"/>
      <c r="C464" s="914"/>
      <c r="D464" s="942"/>
      <c r="E464" s="912"/>
      <c r="F464" s="912"/>
      <c r="G464" s="912"/>
      <c r="H464" s="387" t="s">
        <v>357</v>
      </c>
      <c r="I464" s="387" t="s">
        <v>357</v>
      </c>
      <c r="J464" s="922"/>
      <c r="K464" s="918"/>
      <c r="L464" s="918"/>
      <c r="M464" s="920"/>
      <c r="N464" s="920"/>
      <c r="O464" s="918"/>
      <c r="P464" s="918"/>
      <c r="Q464" s="920"/>
      <c r="R464" s="920"/>
      <c r="S464" s="918"/>
      <c r="T464" s="920"/>
      <c r="U464" s="920"/>
      <c r="V464" s="918"/>
      <c r="W464" s="920"/>
      <c r="X464" s="920"/>
    </row>
    <row r="465" spans="1:24" ht="15.75" hidden="1" customHeight="1">
      <c r="A465" s="913"/>
      <c r="B465" s="941"/>
      <c r="C465" s="914"/>
      <c r="D465" s="942"/>
      <c r="E465" s="912"/>
      <c r="F465" s="912"/>
      <c r="G465" s="912"/>
      <c r="H465" s="387" t="s">
        <v>357</v>
      </c>
      <c r="I465" s="387" t="s">
        <v>357</v>
      </c>
      <c r="J465" s="387" t="s">
        <v>1</v>
      </c>
      <c r="K465" s="389">
        <f t="shared" ref="K465" si="1132">L465+O465</f>
        <v>0</v>
      </c>
      <c r="L465" s="389">
        <f t="shared" ref="L465" si="1133">M465+N465</f>
        <v>0</v>
      </c>
      <c r="M465" s="390">
        <v>0</v>
      </c>
      <c r="N465" s="390">
        <v>0</v>
      </c>
      <c r="O465" s="389">
        <f t="shared" ref="O465" si="1134">P465+S465+V465</f>
        <v>0</v>
      </c>
      <c r="P465" s="389">
        <f t="shared" ref="P465" si="1135">Q465+R465</f>
        <v>0</v>
      </c>
      <c r="Q465" s="390">
        <v>0</v>
      </c>
      <c r="R465" s="390">
        <v>0</v>
      </c>
      <c r="S465" s="389">
        <f t="shared" ref="S465" si="1136">T465+U465</f>
        <v>0</v>
      </c>
      <c r="T465" s="390">
        <v>0</v>
      </c>
      <c r="U465" s="390">
        <v>0</v>
      </c>
      <c r="V465" s="389">
        <f t="shared" ref="V465" si="1137">W465+X465</f>
        <v>0</v>
      </c>
      <c r="W465" s="390">
        <v>0</v>
      </c>
      <c r="X465" s="390">
        <v>0</v>
      </c>
    </row>
    <row r="466" spans="1:24" ht="15.75" hidden="1" customHeight="1">
      <c r="A466" s="913"/>
      <c r="B466" s="941"/>
      <c r="C466" s="914"/>
      <c r="D466" s="942"/>
      <c r="E466" s="912"/>
      <c r="F466" s="912"/>
      <c r="G466" s="912"/>
      <c r="H466" s="387" t="s">
        <v>357</v>
      </c>
      <c r="I466" s="387" t="s">
        <v>357</v>
      </c>
      <c r="J466" s="921" t="s">
        <v>2</v>
      </c>
      <c r="K466" s="917">
        <f t="shared" ref="K466:X466" si="1138">K463+K465</f>
        <v>250000</v>
      </c>
      <c r="L466" s="917">
        <f t="shared" si="1138"/>
        <v>0</v>
      </c>
      <c r="M466" s="919">
        <f t="shared" si="1138"/>
        <v>0</v>
      </c>
      <c r="N466" s="919">
        <f t="shared" si="1138"/>
        <v>0</v>
      </c>
      <c r="O466" s="917">
        <f t="shared" si="1138"/>
        <v>250000</v>
      </c>
      <c r="P466" s="917">
        <f t="shared" si="1138"/>
        <v>250000</v>
      </c>
      <c r="Q466" s="919">
        <f t="shared" si="1138"/>
        <v>250000</v>
      </c>
      <c r="R466" s="919">
        <f t="shared" si="1138"/>
        <v>0</v>
      </c>
      <c r="S466" s="917">
        <f t="shared" si="1138"/>
        <v>0</v>
      </c>
      <c r="T466" s="919">
        <f t="shared" si="1138"/>
        <v>0</v>
      </c>
      <c r="U466" s="919">
        <f t="shared" si="1138"/>
        <v>0</v>
      </c>
      <c r="V466" s="917">
        <f t="shared" si="1138"/>
        <v>0</v>
      </c>
      <c r="W466" s="919">
        <f t="shared" si="1138"/>
        <v>0</v>
      </c>
      <c r="X466" s="919">
        <f t="shared" si="1138"/>
        <v>0</v>
      </c>
    </row>
    <row r="467" spans="1:24" ht="15.75" hidden="1" customHeight="1">
      <c r="A467" s="913"/>
      <c r="B467" s="941"/>
      <c r="C467" s="914"/>
      <c r="D467" s="942"/>
      <c r="E467" s="912"/>
      <c r="F467" s="912"/>
      <c r="G467" s="912"/>
      <c r="H467" s="387" t="s">
        <v>357</v>
      </c>
      <c r="I467" s="387" t="s">
        <v>357</v>
      </c>
      <c r="J467" s="922"/>
      <c r="K467" s="918"/>
      <c r="L467" s="918"/>
      <c r="M467" s="920"/>
      <c r="N467" s="920"/>
      <c r="O467" s="918"/>
      <c r="P467" s="918"/>
      <c r="Q467" s="920"/>
      <c r="R467" s="920"/>
      <c r="S467" s="918"/>
      <c r="T467" s="920"/>
      <c r="U467" s="920"/>
      <c r="V467" s="918"/>
      <c r="W467" s="920"/>
      <c r="X467" s="920"/>
    </row>
    <row r="468" spans="1:24" ht="15.75" hidden="1" customHeight="1">
      <c r="A468" s="913">
        <v>25</v>
      </c>
      <c r="B468" s="941" t="s">
        <v>857</v>
      </c>
      <c r="C468" s="914" t="s">
        <v>763</v>
      </c>
      <c r="D468" s="942" t="s">
        <v>858</v>
      </c>
      <c r="E468" s="912" t="s">
        <v>361</v>
      </c>
      <c r="F468" s="912" t="s">
        <v>856</v>
      </c>
      <c r="G468" s="912" t="s">
        <v>796</v>
      </c>
      <c r="H468" s="387" t="s">
        <v>357</v>
      </c>
      <c r="I468" s="387" t="s">
        <v>357</v>
      </c>
      <c r="J468" s="921" t="s">
        <v>0</v>
      </c>
      <c r="K468" s="917">
        <f t="shared" ref="K468" si="1139">L468+O468</f>
        <v>1345000</v>
      </c>
      <c r="L468" s="917">
        <f t="shared" ref="L468" si="1140">M468+N468</f>
        <v>0</v>
      </c>
      <c r="M468" s="919">
        <v>0</v>
      </c>
      <c r="N468" s="919">
        <v>0</v>
      </c>
      <c r="O468" s="917">
        <f t="shared" ref="O468" si="1141">P468+S468+V468</f>
        <v>1345000</v>
      </c>
      <c r="P468" s="917">
        <f t="shared" ref="P468" si="1142">Q468+R468</f>
        <v>1345000</v>
      </c>
      <c r="Q468" s="919">
        <v>1345000</v>
      </c>
      <c r="R468" s="919">
        <v>0</v>
      </c>
      <c r="S468" s="917">
        <f t="shared" ref="S468" si="1143">T468+U468</f>
        <v>0</v>
      </c>
      <c r="T468" s="919">
        <v>0</v>
      </c>
      <c r="U468" s="919">
        <v>0</v>
      </c>
      <c r="V468" s="917">
        <f t="shared" ref="V468" si="1144">W468+X468</f>
        <v>0</v>
      </c>
      <c r="W468" s="919">
        <v>0</v>
      </c>
      <c r="X468" s="919">
        <v>0</v>
      </c>
    </row>
    <row r="469" spans="1:24" ht="15.75" hidden="1" customHeight="1">
      <c r="A469" s="913"/>
      <c r="B469" s="941"/>
      <c r="C469" s="914"/>
      <c r="D469" s="942"/>
      <c r="E469" s="912"/>
      <c r="F469" s="912"/>
      <c r="G469" s="912"/>
      <c r="H469" s="387" t="s">
        <v>357</v>
      </c>
      <c r="I469" s="387" t="s">
        <v>357</v>
      </c>
      <c r="J469" s="922"/>
      <c r="K469" s="918"/>
      <c r="L469" s="918"/>
      <c r="M469" s="920"/>
      <c r="N469" s="920"/>
      <c r="O469" s="918"/>
      <c r="P469" s="918"/>
      <c r="Q469" s="920"/>
      <c r="R469" s="920"/>
      <c r="S469" s="918"/>
      <c r="T469" s="920"/>
      <c r="U469" s="920"/>
      <c r="V469" s="918"/>
      <c r="W469" s="920"/>
      <c r="X469" s="920"/>
    </row>
    <row r="470" spans="1:24" ht="15.75" hidden="1" customHeight="1">
      <c r="A470" s="913"/>
      <c r="B470" s="941"/>
      <c r="C470" s="914"/>
      <c r="D470" s="942"/>
      <c r="E470" s="912"/>
      <c r="F470" s="912"/>
      <c r="G470" s="912"/>
      <c r="H470" s="387" t="s">
        <v>357</v>
      </c>
      <c r="I470" s="387" t="s">
        <v>357</v>
      </c>
      <c r="J470" s="387" t="s">
        <v>1</v>
      </c>
      <c r="K470" s="389">
        <f t="shared" ref="K470" si="1145">L470+O470</f>
        <v>0</v>
      </c>
      <c r="L470" s="389">
        <f t="shared" ref="L470" si="1146">M470+N470</f>
        <v>0</v>
      </c>
      <c r="M470" s="390">
        <v>0</v>
      </c>
      <c r="N470" s="390">
        <v>0</v>
      </c>
      <c r="O470" s="389">
        <f t="shared" ref="O470" si="1147">P470+S470+V470</f>
        <v>0</v>
      </c>
      <c r="P470" s="389">
        <f t="shared" ref="P470" si="1148">Q470+R470</f>
        <v>0</v>
      </c>
      <c r="Q470" s="390">
        <v>0</v>
      </c>
      <c r="R470" s="390">
        <v>0</v>
      </c>
      <c r="S470" s="389">
        <f t="shared" ref="S470" si="1149">T470+U470</f>
        <v>0</v>
      </c>
      <c r="T470" s="390">
        <v>0</v>
      </c>
      <c r="U470" s="390">
        <v>0</v>
      </c>
      <c r="V470" s="389">
        <f t="shared" ref="V470" si="1150">W470+X470</f>
        <v>0</v>
      </c>
      <c r="W470" s="390">
        <v>0</v>
      </c>
      <c r="X470" s="390">
        <v>0</v>
      </c>
    </row>
    <row r="471" spans="1:24" ht="15.75" hidden="1" customHeight="1">
      <c r="A471" s="913"/>
      <c r="B471" s="941"/>
      <c r="C471" s="914"/>
      <c r="D471" s="942"/>
      <c r="E471" s="912"/>
      <c r="F471" s="912"/>
      <c r="G471" s="912"/>
      <c r="H471" s="387" t="s">
        <v>357</v>
      </c>
      <c r="I471" s="387" t="s">
        <v>357</v>
      </c>
      <c r="J471" s="921" t="s">
        <v>2</v>
      </c>
      <c r="K471" s="917">
        <f t="shared" ref="K471:X471" si="1151">K468+K470</f>
        <v>1345000</v>
      </c>
      <c r="L471" s="917">
        <f t="shared" si="1151"/>
        <v>0</v>
      </c>
      <c r="M471" s="919">
        <f t="shared" si="1151"/>
        <v>0</v>
      </c>
      <c r="N471" s="919">
        <f t="shared" si="1151"/>
        <v>0</v>
      </c>
      <c r="O471" s="917">
        <f t="shared" si="1151"/>
        <v>1345000</v>
      </c>
      <c r="P471" s="917">
        <f t="shared" si="1151"/>
        <v>1345000</v>
      </c>
      <c r="Q471" s="919">
        <f t="shared" si="1151"/>
        <v>1345000</v>
      </c>
      <c r="R471" s="919">
        <f t="shared" si="1151"/>
        <v>0</v>
      </c>
      <c r="S471" s="917">
        <f t="shared" si="1151"/>
        <v>0</v>
      </c>
      <c r="T471" s="919">
        <f t="shared" si="1151"/>
        <v>0</v>
      </c>
      <c r="U471" s="919">
        <f t="shared" si="1151"/>
        <v>0</v>
      </c>
      <c r="V471" s="917">
        <f t="shared" si="1151"/>
        <v>0</v>
      </c>
      <c r="W471" s="919">
        <f t="shared" si="1151"/>
        <v>0</v>
      </c>
      <c r="X471" s="919">
        <f t="shared" si="1151"/>
        <v>0</v>
      </c>
    </row>
    <row r="472" spans="1:24" ht="15.75" hidden="1" customHeight="1">
      <c r="A472" s="913"/>
      <c r="B472" s="941"/>
      <c r="C472" s="914"/>
      <c r="D472" s="942"/>
      <c r="E472" s="912"/>
      <c r="F472" s="912"/>
      <c r="G472" s="912"/>
      <c r="H472" s="387" t="s">
        <v>357</v>
      </c>
      <c r="I472" s="387" t="s">
        <v>357</v>
      </c>
      <c r="J472" s="922"/>
      <c r="K472" s="918"/>
      <c r="L472" s="918"/>
      <c r="M472" s="920"/>
      <c r="N472" s="920"/>
      <c r="O472" s="918"/>
      <c r="P472" s="918"/>
      <c r="Q472" s="920"/>
      <c r="R472" s="920"/>
      <c r="S472" s="918"/>
      <c r="T472" s="920"/>
      <c r="U472" s="920"/>
      <c r="V472" s="918"/>
      <c r="W472" s="920"/>
      <c r="X472" s="920"/>
    </row>
    <row r="473" spans="1:24" s="401" customFormat="1" ht="14.25" customHeight="1">
      <c r="A473" s="891" t="s">
        <v>859</v>
      </c>
      <c r="B473" s="891"/>
      <c r="C473" s="891"/>
      <c r="D473" s="891"/>
      <c r="E473" s="891"/>
      <c r="F473" s="891"/>
      <c r="G473" s="891"/>
      <c r="H473" s="387" t="s">
        <v>357</v>
      </c>
      <c r="I473" s="387" t="s">
        <v>357</v>
      </c>
      <c r="J473" s="949" t="s">
        <v>0</v>
      </c>
      <c r="K473" s="951">
        <f>K338+K343+K348+K353+K358+K363+K368+K373+K378+K383+K388+K393+K398+K408+K413+K423+K428+K433+K438+K443+K448+K453+K458+K463+K468+K418+K403</f>
        <v>16632985</v>
      </c>
      <c r="L473" s="951">
        <f t="shared" ref="L473:X473" si="1152">L338+L343+L348+L353+L358+L363+L368+L373+L378+L383+L388+L393+L398+L408+L413+L423+L428+L433+L438+L443+L448+L453+L458+L463+L468+L418+L403</f>
        <v>0</v>
      </c>
      <c r="M473" s="951">
        <f t="shared" si="1152"/>
        <v>0</v>
      </c>
      <c r="N473" s="951">
        <f t="shared" si="1152"/>
        <v>0</v>
      </c>
      <c r="O473" s="951">
        <f t="shared" si="1152"/>
        <v>16632985</v>
      </c>
      <c r="P473" s="951">
        <f t="shared" si="1152"/>
        <v>16632985</v>
      </c>
      <c r="Q473" s="951">
        <f t="shared" si="1152"/>
        <v>8391260</v>
      </c>
      <c r="R473" s="951">
        <f t="shared" si="1152"/>
        <v>8241725</v>
      </c>
      <c r="S473" s="951">
        <f t="shared" si="1152"/>
        <v>0</v>
      </c>
      <c r="T473" s="951">
        <f t="shared" si="1152"/>
        <v>0</v>
      </c>
      <c r="U473" s="951">
        <f t="shared" si="1152"/>
        <v>0</v>
      </c>
      <c r="V473" s="951">
        <f t="shared" si="1152"/>
        <v>0</v>
      </c>
      <c r="W473" s="951">
        <f t="shared" si="1152"/>
        <v>0</v>
      </c>
      <c r="X473" s="951">
        <f t="shared" si="1152"/>
        <v>0</v>
      </c>
    </row>
    <row r="474" spans="1:24" s="402" customFormat="1" ht="14.25" customHeight="1">
      <c r="A474" s="891"/>
      <c r="B474" s="891"/>
      <c r="C474" s="891"/>
      <c r="D474" s="891"/>
      <c r="E474" s="891"/>
      <c r="F474" s="891"/>
      <c r="G474" s="891"/>
      <c r="H474" s="387" t="s">
        <v>357</v>
      </c>
      <c r="I474" s="387" t="s">
        <v>357</v>
      </c>
      <c r="J474" s="950"/>
      <c r="K474" s="952"/>
      <c r="L474" s="952"/>
      <c r="M474" s="952"/>
      <c r="N474" s="952"/>
      <c r="O474" s="952"/>
      <c r="P474" s="952"/>
      <c r="Q474" s="952"/>
      <c r="R474" s="952"/>
      <c r="S474" s="952"/>
      <c r="T474" s="952"/>
      <c r="U474" s="952"/>
      <c r="V474" s="952"/>
      <c r="W474" s="952"/>
      <c r="X474" s="952"/>
    </row>
    <row r="475" spans="1:24" s="402" customFormat="1" ht="14.25" customHeight="1">
      <c r="A475" s="891"/>
      <c r="B475" s="891"/>
      <c r="C475" s="891"/>
      <c r="D475" s="891"/>
      <c r="E475" s="891"/>
      <c r="F475" s="891"/>
      <c r="G475" s="891"/>
      <c r="H475" s="387" t="s">
        <v>357</v>
      </c>
      <c r="I475" s="387" t="s">
        <v>357</v>
      </c>
      <c r="J475" s="394" t="s">
        <v>1</v>
      </c>
      <c r="K475" s="395">
        <f>K340+K345+K350+K355+K360+K365+K370+K375+K380+K385+K390+K395+K400+K410+K415+K425+K430+K435+K440+K445+K450+K455+K460+K465+K470+K420+K405</f>
        <v>-1820022</v>
      </c>
      <c r="L475" s="395">
        <f t="shared" ref="L475:X475" si="1153">L340+L345+L350+L355+L360+L365+L370+L375+L380+L385+L390+L395+L400+L410+L415+L425+L430+L435+L440+L445+L450+L455+L460+L465+L470+L420+L405</f>
        <v>0</v>
      </c>
      <c r="M475" s="395">
        <f t="shared" si="1153"/>
        <v>0</v>
      </c>
      <c r="N475" s="395">
        <f t="shared" si="1153"/>
        <v>0</v>
      </c>
      <c r="O475" s="395">
        <f t="shared" si="1153"/>
        <v>-1820022</v>
      </c>
      <c r="P475" s="395">
        <f t="shared" si="1153"/>
        <v>-1820022</v>
      </c>
      <c r="Q475" s="395">
        <f t="shared" si="1153"/>
        <v>-1092949</v>
      </c>
      <c r="R475" s="395">
        <f t="shared" si="1153"/>
        <v>-727073</v>
      </c>
      <c r="S475" s="395">
        <f t="shared" si="1153"/>
        <v>0</v>
      </c>
      <c r="T475" s="395">
        <f t="shared" si="1153"/>
        <v>0</v>
      </c>
      <c r="U475" s="395">
        <f t="shared" si="1153"/>
        <v>0</v>
      </c>
      <c r="V475" s="395">
        <f t="shared" si="1153"/>
        <v>0</v>
      </c>
      <c r="W475" s="395">
        <f t="shared" si="1153"/>
        <v>0</v>
      </c>
      <c r="X475" s="395">
        <f t="shared" si="1153"/>
        <v>0</v>
      </c>
    </row>
    <row r="476" spans="1:24" s="402" customFormat="1" ht="14.25" customHeight="1">
      <c r="A476" s="891"/>
      <c r="B476" s="891"/>
      <c r="C476" s="891"/>
      <c r="D476" s="891"/>
      <c r="E476" s="891"/>
      <c r="F476" s="891"/>
      <c r="G476" s="891"/>
      <c r="H476" s="387" t="s">
        <v>357</v>
      </c>
      <c r="I476" s="387" t="s">
        <v>357</v>
      </c>
      <c r="J476" s="949" t="s">
        <v>2</v>
      </c>
      <c r="K476" s="951">
        <f t="shared" ref="K476:X476" si="1154">K473+K475</f>
        <v>14812963</v>
      </c>
      <c r="L476" s="951">
        <f t="shared" si="1154"/>
        <v>0</v>
      </c>
      <c r="M476" s="951">
        <f t="shared" si="1154"/>
        <v>0</v>
      </c>
      <c r="N476" s="951">
        <f t="shared" si="1154"/>
        <v>0</v>
      </c>
      <c r="O476" s="951">
        <f t="shared" si="1154"/>
        <v>14812963</v>
      </c>
      <c r="P476" s="951">
        <f t="shared" si="1154"/>
        <v>14812963</v>
      </c>
      <c r="Q476" s="951">
        <f t="shared" si="1154"/>
        <v>7298311</v>
      </c>
      <c r="R476" s="951">
        <f t="shared" si="1154"/>
        <v>7514652</v>
      </c>
      <c r="S476" s="951">
        <f t="shared" si="1154"/>
        <v>0</v>
      </c>
      <c r="T476" s="951">
        <f t="shared" si="1154"/>
        <v>0</v>
      </c>
      <c r="U476" s="951">
        <f t="shared" si="1154"/>
        <v>0</v>
      </c>
      <c r="V476" s="951">
        <f t="shared" si="1154"/>
        <v>0</v>
      </c>
      <c r="W476" s="951">
        <f t="shared" si="1154"/>
        <v>0</v>
      </c>
      <c r="X476" s="951">
        <f t="shared" si="1154"/>
        <v>0</v>
      </c>
    </row>
    <row r="477" spans="1:24" s="402" customFormat="1" ht="14.25" customHeight="1">
      <c r="A477" s="891"/>
      <c r="B477" s="891"/>
      <c r="C477" s="891"/>
      <c r="D477" s="891"/>
      <c r="E477" s="891"/>
      <c r="F477" s="891"/>
      <c r="G477" s="891"/>
      <c r="H477" s="387" t="s">
        <v>357</v>
      </c>
      <c r="I477" s="387" t="s">
        <v>357</v>
      </c>
      <c r="J477" s="950"/>
      <c r="K477" s="952"/>
      <c r="L477" s="952"/>
      <c r="M477" s="952"/>
      <c r="N477" s="952"/>
      <c r="O477" s="952"/>
      <c r="P477" s="952"/>
      <c r="Q477" s="952"/>
      <c r="R477" s="952"/>
      <c r="S477" s="952"/>
      <c r="T477" s="952"/>
      <c r="U477" s="952"/>
      <c r="V477" s="952"/>
      <c r="W477" s="952"/>
      <c r="X477" s="952"/>
    </row>
    <row r="478" spans="1:24" s="404" customFormat="1" ht="19.5" customHeight="1">
      <c r="A478" s="966" t="s">
        <v>625</v>
      </c>
      <c r="B478" s="966"/>
      <c r="C478" s="966"/>
      <c r="D478" s="966"/>
      <c r="E478" s="966"/>
      <c r="F478" s="966"/>
      <c r="G478" s="966"/>
      <c r="H478" s="403">
        <f t="shared" ref="H478:I482" si="1155">H330+H292</f>
        <v>1777194391</v>
      </c>
      <c r="I478" s="403">
        <f t="shared" si="1155"/>
        <v>1144194443</v>
      </c>
      <c r="J478" s="949" t="s">
        <v>0</v>
      </c>
      <c r="K478" s="967">
        <f>K292+K330+K473</f>
        <v>588754802</v>
      </c>
      <c r="L478" s="967">
        <f t="shared" ref="L478:X478" si="1156">L292+L330+L473</f>
        <v>458366575</v>
      </c>
      <c r="M478" s="967">
        <f t="shared" si="1156"/>
        <v>137773686</v>
      </c>
      <c r="N478" s="967">
        <f t="shared" si="1156"/>
        <v>320592889</v>
      </c>
      <c r="O478" s="967">
        <f t="shared" si="1156"/>
        <v>130388227</v>
      </c>
      <c r="P478" s="967">
        <f t="shared" si="1156"/>
        <v>42919000</v>
      </c>
      <c r="Q478" s="967">
        <f t="shared" si="1156"/>
        <v>14204650</v>
      </c>
      <c r="R478" s="967">
        <f t="shared" si="1156"/>
        <v>28714350</v>
      </c>
      <c r="S478" s="967">
        <f t="shared" si="1156"/>
        <v>79061377</v>
      </c>
      <c r="T478" s="967">
        <f t="shared" si="1156"/>
        <v>12660656</v>
      </c>
      <c r="U478" s="967">
        <f t="shared" si="1156"/>
        <v>66400721</v>
      </c>
      <c r="V478" s="967">
        <f t="shared" si="1156"/>
        <v>8407850</v>
      </c>
      <c r="W478" s="967">
        <f t="shared" si="1156"/>
        <v>567919</v>
      </c>
      <c r="X478" s="967">
        <f t="shared" si="1156"/>
        <v>7839931</v>
      </c>
    </row>
    <row r="479" spans="1:24" s="405" customFormat="1" ht="19.5" customHeight="1">
      <c r="A479" s="966"/>
      <c r="B479" s="966"/>
      <c r="C479" s="966"/>
      <c r="D479" s="966"/>
      <c r="E479" s="966"/>
      <c r="F479" s="966"/>
      <c r="G479" s="966"/>
      <c r="H479" s="403">
        <f t="shared" si="1155"/>
        <v>1493376470</v>
      </c>
      <c r="I479" s="403">
        <f t="shared" si="1155"/>
        <v>987538385</v>
      </c>
      <c r="J479" s="950"/>
      <c r="K479" s="968"/>
      <c r="L479" s="968"/>
      <c r="M479" s="968"/>
      <c r="N479" s="968"/>
      <c r="O479" s="968"/>
      <c r="P479" s="968"/>
      <c r="Q479" s="968"/>
      <c r="R479" s="968"/>
      <c r="S479" s="968"/>
      <c r="T479" s="968"/>
      <c r="U479" s="968"/>
      <c r="V479" s="968"/>
      <c r="W479" s="968"/>
      <c r="X479" s="968"/>
    </row>
    <row r="480" spans="1:24" s="405" customFormat="1" ht="19.5" customHeight="1">
      <c r="A480" s="966"/>
      <c r="B480" s="966"/>
      <c r="C480" s="966"/>
      <c r="D480" s="966"/>
      <c r="E480" s="966"/>
      <c r="F480" s="966"/>
      <c r="G480" s="966"/>
      <c r="H480" s="403">
        <f t="shared" si="1155"/>
        <v>57326343</v>
      </c>
      <c r="I480" s="403">
        <f t="shared" si="1155"/>
        <v>29220306</v>
      </c>
      <c r="J480" s="394" t="s">
        <v>1</v>
      </c>
      <c r="K480" s="406">
        <f>K475+K332+K294</f>
        <v>59058109</v>
      </c>
      <c r="L480" s="406">
        <f t="shared" ref="L480:X480" si="1157">L475+L332+L294</f>
        <v>47471510</v>
      </c>
      <c r="M480" s="406">
        <f t="shared" si="1157"/>
        <v>28619594</v>
      </c>
      <c r="N480" s="406">
        <f t="shared" si="1157"/>
        <v>18851916</v>
      </c>
      <c r="O480" s="406">
        <f t="shared" si="1157"/>
        <v>11586599</v>
      </c>
      <c r="P480" s="406">
        <f t="shared" si="1157"/>
        <v>0</v>
      </c>
      <c r="Q480" s="406">
        <f t="shared" si="1157"/>
        <v>-454046</v>
      </c>
      <c r="R480" s="406">
        <f t="shared" si="1157"/>
        <v>454046</v>
      </c>
      <c r="S480" s="406">
        <f t="shared" si="1157"/>
        <v>11505000</v>
      </c>
      <c r="T480" s="406">
        <f t="shared" si="1157"/>
        <v>3023411</v>
      </c>
      <c r="U480" s="406">
        <f t="shared" si="1157"/>
        <v>8481589</v>
      </c>
      <c r="V480" s="406">
        <f t="shared" si="1157"/>
        <v>81599</v>
      </c>
      <c r="W480" s="406">
        <f t="shared" si="1157"/>
        <v>56361</v>
      </c>
      <c r="X480" s="406">
        <f t="shared" si="1157"/>
        <v>25238</v>
      </c>
    </row>
    <row r="481" spans="1:24" s="405" customFormat="1" ht="19.5" customHeight="1">
      <c r="A481" s="966"/>
      <c r="B481" s="966"/>
      <c r="C481" s="966"/>
      <c r="D481" s="966"/>
      <c r="E481" s="966"/>
      <c r="F481" s="966"/>
      <c r="G481" s="966"/>
      <c r="H481" s="403">
        <f t="shared" si="1155"/>
        <v>196511168</v>
      </c>
      <c r="I481" s="403">
        <f t="shared" si="1155"/>
        <v>105944791</v>
      </c>
      <c r="J481" s="949" t="s">
        <v>2</v>
      </c>
      <c r="K481" s="967">
        <f t="shared" ref="K481:X481" si="1158">K478+K480</f>
        <v>647812911</v>
      </c>
      <c r="L481" s="967">
        <f t="shared" si="1158"/>
        <v>505838085</v>
      </c>
      <c r="M481" s="967">
        <f t="shared" si="1158"/>
        <v>166393280</v>
      </c>
      <c r="N481" s="967">
        <f t="shared" si="1158"/>
        <v>339444805</v>
      </c>
      <c r="O481" s="967">
        <f t="shared" si="1158"/>
        <v>141974826</v>
      </c>
      <c r="P481" s="967">
        <f t="shared" si="1158"/>
        <v>42919000</v>
      </c>
      <c r="Q481" s="967">
        <f t="shared" si="1158"/>
        <v>13750604</v>
      </c>
      <c r="R481" s="967">
        <f t="shared" si="1158"/>
        <v>29168396</v>
      </c>
      <c r="S481" s="967">
        <f t="shared" si="1158"/>
        <v>90566377</v>
      </c>
      <c r="T481" s="967">
        <f t="shared" si="1158"/>
        <v>15684067</v>
      </c>
      <c r="U481" s="967">
        <f t="shared" si="1158"/>
        <v>74882310</v>
      </c>
      <c r="V481" s="967">
        <f t="shared" si="1158"/>
        <v>8489449</v>
      </c>
      <c r="W481" s="967">
        <f t="shared" si="1158"/>
        <v>624280</v>
      </c>
      <c r="X481" s="967">
        <f t="shared" si="1158"/>
        <v>7865169</v>
      </c>
    </row>
    <row r="482" spans="1:24" s="405" customFormat="1" ht="19.5" customHeight="1">
      <c r="A482" s="966"/>
      <c r="B482" s="966"/>
      <c r="C482" s="966"/>
      <c r="D482" s="966"/>
      <c r="E482" s="966"/>
      <c r="F482" s="966"/>
      <c r="G482" s="966"/>
      <c r="H482" s="403">
        <f t="shared" si="1155"/>
        <v>29980410</v>
      </c>
      <c r="I482" s="403">
        <f t="shared" si="1155"/>
        <v>21490961</v>
      </c>
      <c r="J482" s="950"/>
      <c r="K482" s="968"/>
      <c r="L482" s="968"/>
      <c r="M482" s="968"/>
      <c r="N482" s="968"/>
      <c r="O482" s="968"/>
      <c r="P482" s="968"/>
      <c r="Q482" s="968"/>
      <c r="R482" s="968"/>
      <c r="S482" s="968"/>
      <c r="T482" s="968"/>
      <c r="U482" s="968"/>
      <c r="V482" s="968"/>
      <c r="W482" s="968"/>
      <c r="X482" s="968"/>
    </row>
    <row r="484" spans="1:24">
      <c r="A484" s="407" t="s">
        <v>93</v>
      </c>
      <c r="B484" s="408"/>
      <c r="C484" s="408"/>
    </row>
    <row r="485" spans="1:24">
      <c r="A485" s="409" t="s">
        <v>0</v>
      </c>
      <c r="B485" s="399" t="s">
        <v>860</v>
      </c>
    </row>
    <row r="486" spans="1:24">
      <c r="A486" s="409" t="s">
        <v>1</v>
      </c>
      <c r="B486" s="399" t="s">
        <v>545</v>
      </c>
    </row>
    <row r="487" spans="1:24">
      <c r="A487" s="409" t="s">
        <v>2</v>
      </c>
      <c r="B487" s="399" t="s">
        <v>861</v>
      </c>
    </row>
  </sheetData>
  <sheetProtection password="C25B" sheet="1" objects="1" scenarios="1"/>
  <mergeCells count="3420">
    <mergeCell ref="T481:T482"/>
    <mergeCell ref="U481:U482"/>
    <mergeCell ref="V481:V482"/>
    <mergeCell ref="W481:W482"/>
    <mergeCell ref="X481:X482"/>
    <mergeCell ref="X478:X479"/>
    <mergeCell ref="J481:J482"/>
    <mergeCell ref="K481:K482"/>
    <mergeCell ref="L481:L482"/>
    <mergeCell ref="M481:M482"/>
    <mergeCell ref="N481:N482"/>
    <mergeCell ref="O481:O482"/>
    <mergeCell ref="P481:P482"/>
    <mergeCell ref="Q481:Q482"/>
    <mergeCell ref="R481:R482"/>
    <mergeCell ref="R478:R479"/>
    <mergeCell ref="S478:S479"/>
    <mergeCell ref="T478:T479"/>
    <mergeCell ref="U478:U479"/>
    <mergeCell ref="V478:V479"/>
    <mergeCell ref="W478:W479"/>
    <mergeCell ref="A478:G482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6:R477"/>
    <mergeCell ref="S476:S477"/>
    <mergeCell ref="T476:T477"/>
    <mergeCell ref="U476:U477"/>
    <mergeCell ref="V476:V477"/>
    <mergeCell ref="W476:W477"/>
    <mergeCell ref="W473:W474"/>
    <mergeCell ref="X473:X474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Q473:Q474"/>
    <mergeCell ref="R473:R474"/>
    <mergeCell ref="S473:S474"/>
    <mergeCell ref="T473:T474"/>
    <mergeCell ref="U473:U474"/>
    <mergeCell ref="V473:V474"/>
    <mergeCell ref="S481:S482"/>
    <mergeCell ref="A473:G477"/>
    <mergeCell ref="J473:J474"/>
    <mergeCell ref="K473:K474"/>
    <mergeCell ref="L473:L474"/>
    <mergeCell ref="M473:M474"/>
    <mergeCell ref="N473:N474"/>
    <mergeCell ref="O473:O474"/>
    <mergeCell ref="P473:P474"/>
    <mergeCell ref="Q471:Q472"/>
    <mergeCell ref="R471:R472"/>
    <mergeCell ref="S471:S472"/>
    <mergeCell ref="T471:T472"/>
    <mergeCell ref="U471:U472"/>
    <mergeCell ref="V471:V472"/>
    <mergeCell ref="V468:V469"/>
    <mergeCell ref="W468:W469"/>
    <mergeCell ref="X468:X469"/>
    <mergeCell ref="J471:J472"/>
    <mergeCell ref="K471:K472"/>
    <mergeCell ref="L471:L472"/>
    <mergeCell ref="M471:M472"/>
    <mergeCell ref="N471:N472"/>
    <mergeCell ref="O471:O472"/>
    <mergeCell ref="P471:P472"/>
    <mergeCell ref="P468:P469"/>
    <mergeCell ref="Q468:Q469"/>
    <mergeCell ref="R468:R469"/>
    <mergeCell ref="S468:S469"/>
    <mergeCell ref="T468:T469"/>
    <mergeCell ref="U468:U469"/>
    <mergeCell ref="X476:X477"/>
    <mergeCell ref="J468:J469"/>
    <mergeCell ref="K468:K469"/>
    <mergeCell ref="L468:L469"/>
    <mergeCell ref="M468:M469"/>
    <mergeCell ref="N468:N469"/>
    <mergeCell ref="O468:O469"/>
    <mergeCell ref="V466:V467"/>
    <mergeCell ref="W466:W467"/>
    <mergeCell ref="X466:X467"/>
    <mergeCell ref="A468:A472"/>
    <mergeCell ref="B468:B472"/>
    <mergeCell ref="C468:C472"/>
    <mergeCell ref="D468:D472"/>
    <mergeCell ref="E468:E472"/>
    <mergeCell ref="F468:F472"/>
    <mergeCell ref="G468:G472"/>
    <mergeCell ref="P466:P467"/>
    <mergeCell ref="Q466:Q467"/>
    <mergeCell ref="R466:R467"/>
    <mergeCell ref="S466:S467"/>
    <mergeCell ref="T466:T467"/>
    <mergeCell ref="U466:U467"/>
    <mergeCell ref="A463:A467"/>
    <mergeCell ref="B463:B467"/>
    <mergeCell ref="C463:C467"/>
    <mergeCell ref="D463:D467"/>
    <mergeCell ref="E463:E467"/>
    <mergeCell ref="F463:F467"/>
    <mergeCell ref="W471:W472"/>
    <mergeCell ref="X471:X472"/>
    <mergeCell ref="U463:U464"/>
    <mergeCell ref="V463:V464"/>
    <mergeCell ref="W463:W464"/>
    <mergeCell ref="X463:X464"/>
    <mergeCell ref="J466:J467"/>
    <mergeCell ref="K466:K467"/>
    <mergeCell ref="L466:L467"/>
    <mergeCell ref="M466:M467"/>
    <mergeCell ref="N466:N467"/>
    <mergeCell ref="O466:O467"/>
    <mergeCell ref="O463:O464"/>
    <mergeCell ref="P463:P464"/>
    <mergeCell ref="Q463:Q464"/>
    <mergeCell ref="R463:R464"/>
    <mergeCell ref="S463:S464"/>
    <mergeCell ref="T463:T464"/>
    <mergeCell ref="G463:G467"/>
    <mergeCell ref="J463:J464"/>
    <mergeCell ref="K463:K464"/>
    <mergeCell ref="L463:L464"/>
    <mergeCell ref="M463:M464"/>
    <mergeCell ref="N463:N464"/>
    <mergeCell ref="T461:T462"/>
    <mergeCell ref="U461:U462"/>
    <mergeCell ref="V461:V462"/>
    <mergeCell ref="W461:W462"/>
    <mergeCell ref="X461:X462"/>
    <mergeCell ref="X458:X459"/>
    <mergeCell ref="J461:J462"/>
    <mergeCell ref="K461:K462"/>
    <mergeCell ref="L461:L462"/>
    <mergeCell ref="M461:M462"/>
    <mergeCell ref="N461:N462"/>
    <mergeCell ref="O461:O462"/>
    <mergeCell ref="P461:P462"/>
    <mergeCell ref="Q461:Q462"/>
    <mergeCell ref="R461:R462"/>
    <mergeCell ref="R458:R459"/>
    <mergeCell ref="S458:S459"/>
    <mergeCell ref="T458:T459"/>
    <mergeCell ref="U458:U459"/>
    <mergeCell ref="V458:V459"/>
    <mergeCell ref="W458:W459"/>
    <mergeCell ref="L458:L459"/>
    <mergeCell ref="M458:M459"/>
    <mergeCell ref="N458:N459"/>
    <mergeCell ref="O458:O459"/>
    <mergeCell ref="P458:P459"/>
    <mergeCell ref="Q458:Q459"/>
    <mergeCell ref="A458:A462"/>
    <mergeCell ref="B458:B462"/>
    <mergeCell ref="C458:C462"/>
    <mergeCell ref="D458:D462"/>
    <mergeCell ref="E458:E462"/>
    <mergeCell ref="F458:F462"/>
    <mergeCell ref="G458:G462"/>
    <mergeCell ref="J458:J459"/>
    <mergeCell ref="K458:K459"/>
    <mergeCell ref="R456:R457"/>
    <mergeCell ref="S456:S457"/>
    <mergeCell ref="T456:T457"/>
    <mergeCell ref="U456:U457"/>
    <mergeCell ref="V456:V457"/>
    <mergeCell ref="W456:W457"/>
    <mergeCell ref="W453:W454"/>
    <mergeCell ref="X453:X454"/>
    <mergeCell ref="J456:J457"/>
    <mergeCell ref="K456:K457"/>
    <mergeCell ref="L456:L457"/>
    <mergeCell ref="M456:M457"/>
    <mergeCell ref="N456:N457"/>
    <mergeCell ref="O456:O457"/>
    <mergeCell ref="P456:P457"/>
    <mergeCell ref="Q456:Q457"/>
    <mergeCell ref="Q453:Q454"/>
    <mergeCell ref="R453:R454"/>
    <mergeCell ref="S453:S454"/>
    <mergeCell ref="T453:T454"/>
    <mergeCell ref="U453:U454"/>
    <mergeCell ref="V453:V454"/>
    <mergeCell ref="S461:S462"/>
    <mergeCell ref="K453:K454"/>
    <mergeCell ref="L453:L454"/>
    <mergeCell ref="M453:M454"/>
    <mergeCell ref="N453:N454"/>
    <mergeCell ref="O453:O454"/>
    <mergeCell ref="P453:P454"/>
    <mergeCell ref="W451:W452"/>
    <mergeCell ref="X451:X452"/>
    <mergeCell ref="A453:A457"/>
    <mergeCell ref="B453:B457"/>
    <mergeCell ref="C453:C457"/>
    <mergeCell ref="D453:D457"/>
    <mergeCell ref="E453:E457"/>
    <mergeCell ref="F453:F457"/>
    <mergeCell ref="G453:G457"/>
    <mergeCell ref="J453:J454"/>
    <mergeCell ref="Q451:Q452"/>
    <mergeCell ref="R451:R452"/>
    <mergeCell ref="S451:S452"/>
    <mergeCell ref="T451:T452"/>
    <mergeCell ref="U451:U452"/>
    <mergeCell ref="V451:V452"/>
    <mergeCell ref="X456:X457"/>
    <mergeCell ref="X448:X449"/>
    <mergeCell ref="J451:J452"/>
    <mergeCell ref="K451:K452"/>
    <mergeCell ref="L451:L452"/>
    <mergeCell ref="M451:M452"/>
    <mergeCell ref="N451:N452"/>
    <mergeCell ref="O451:O452"/>
    <mergeCell ref="P451:P452"/>
    <mergeCell ref="P448:P449"/>
    <mergeCell ref="Q448:Q449"/>
    <mergeCell ref="R448:R449"/>
    <mergeCell ref="S448:S449"/>
    <mergeCell ref="T448:T449"/>
    <mergeCell ref="U448:U449"/>
    <mergeCell ref="J448:J449"/>
    <mergeCell ref="K448:K449"/>
    <mergeCell ref="L448:L449"/>
    <mergeCell ref="M448:M449"/>
    <mergeCell ref="N448:N449"/>
    <mergeCell ref="O448:O449"/>
    <mergeCell ref="X446:X447"/>
    <mergeCell ref="A448:A452"/>
    <mergeCell ref="B448:B452"/>
    <mergeCell ref="C448:C452"/>
    <mergeCell ref="D448:D452"/>
    <mergeCell ref="E448:E452"/>
    <mergeCell ref="F448:F452"/>
    <mergeCell ref="G448:G452"/>
    <mergeCell ref="P446:P447"/>
    <mergeCell ref="Q446:Q447"/>
    <mergeCell ref="R446:R447"/>
    <mergeCell ref="S446:S447"/>
    <mergeCell ref="T446:T447"/>
    <mergeCell ref="U446:U447"/>
    <mergeCell ref="U443:U444"/>
    <mergeCell ref="V443:V444"/>
    <mergeCell ref="W443:W444"/>
    <mergeCell ref="X443:X444"/>
    <mergeCell ref="J446:J447"/>
    <mergeCell ref="K446:K447"/>
    <mergeCell ref="L446:L447"/>
    <mergeCell ref="M446:M447"/>
    <mergeCell ref="N446:N447"/>
    <mergeCell ref="O446:O447"/>
    <mergeCell ref="O443:O444"/>
    <mergeCell ref="P443:P444"/>
    <mergeCell ref="Q443:Q444"/>
    <mergeCell ref="R443:R444"/>
    <mergeCell ref="S443:S444"/>
    <mergeCell ref="T443:T444"/>
    <mergeCell ref="V448:V449"/>
    <mergeCell ref="W448:W449"/>
    <mergeCell ref="O438:O439"/>
    <mergeCell ref="P438:P439"/>
    <mergeCell ref="Q438:Q439"/>
    <mergeCell ref="J438:J439"/>
    <mergeCell ref="K438:K439"/>
    <mergeCell ref="X441:X442"/>
    <mergeCell ref="G443:G447"/>
    <mergeCell ref="J443:J444"/>
    <mergeCell ref="K443:K444"/>
    <mergeCell ref="L443:L444"/>
    <mergeCell ref="M443:M444"/>
    <mergeCell ref="N443:N444"/>
    <mergeCell ref="A443:A447"/>
    <mergeCell ref="B443:B447"/>
    <mergeCell ref="C443:C447"/>
    <mergeCell ref="D443:D447"/>
    <mergeCell ref="E443:E447"/>
    <mergeCell ref="F443:F447"/>
    <mergeCell ref="S441:S442"/>
    <mergeCell ref="T441:T442"/>
    <mergeCell ref="U441:U442"/>
    <mergeCell ref="V441:V442"/>
    <mergeCell ref="W441:W442"/>
    <mergeCell ref="V446:V447"/>
    <mergeCell ref="W446:W447"/>
    <mergeCell ref="A438:A442"/>
    <mergeCell ref="B438:B442"/>
    <mergeCell ref="C438:C442"/>
    <mergeCell ref="D438:D442"/>
    <mergeCell ref="E438:E442"/>
    <mergeCell ref="F438:F442"/>
    <mergeCell ref="G438:G442"/>
    <mergeCell ref="Q436:Q437"/>
    <mergeCell ref="Q433:Q434"/>
    <mergeCell ref="R433:R434"/>
    <mergeCell ref="S433:S434"/>
    <mergeCell ref="T433:T434"/>
    <mergeCell ref="U433:U434"/>
    <mergeCell ref="V433:V434"/>
    <mergeCell ref="K433:K434"/>
    <mergeCell ref="L433:L434"/>
    <mergeCell ref="M433:M434"/>
    <mergeCell ref="N433:N434"/>
    <mergeCell ref="O433:O434"/>
    <mergeCell ref="P433:P434"/>
    <mergeCell ref="X438:X439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R441:R442"/>
    <mergeCell ref="R438:R439"/>
    <mergeCell ref="S438:S439"/>
    <mergeCell ref="T438:T439"/>
    <mergeCell ref="U438:U439"/>
    <mergeCell ref="V438:V439"/>
    <mergeCell ref="W438:W439"/>
    <mergeCell ref="L438:L439"/>
    <mergeCell ref="M438:M439"/>
    <mergeCell ref="N438:N439"/>
    <mergeCell ref="W431:W432"/>
    <mergeCell ref="X431:X432"/>
    <mergeCell ref="A433:A437"/>
    <mergeCell ref="B433:B437"/>
    <mergeCell ref="C433:C437"/>
    <mergeCell ref="D433:D437"/>
    <mergeCell ref="E433:E437"/>
    <mergeCell ref="F433:F437"/>
    <mergeCell ref="G433:G437"/>
    <mergeCell ref="J433:J434"/>
    <mergeCell ref="Q431:Q432"/>
    <mergeCell ref="R431:R432"/>
    <mergeCell ref="S431:S432"/>
    <mergeCell ref="T431:T432"/>
    <mergeCell ref="U431:U432"/>
    <mergeCell ref="V431:V432"/>
    <mergeCell ref="X436:X437"/>
    <mergeCell ref="R436:R437"/>
    <mergeCell ref="S436:S437"/>
    <mergeCell ref="T436:T437"/>
    <mergeCell ref="U436:U437"/>
    <mergeCell ref="V436:V437"/>
    <mergeCell ref="W436:W437"/>
    <mergeCell ref="W433:W434"/>
    <mergeCell ref="X433:X434"/>
    <mergeCell ref="J436:J437"/>
    <mergeCell ref="K436:K437"/>
    <mergeCell ref="L436:L437"/>
    <mergeCell ref="M436:M437"/>
    <mergeCell ref="N436:N437"/>
    <mergeCell ref="O436:O437"/>
    <mergeCell ref="P436:P437"/>
    <mergeCell ref="J431:J432"/>
    <mergeCell ref="K431:K432"/>
    <mergeCell ref="L431:L432"/>
    <mergeCell ref="M431:M432"/>
    <mergeCell ref="N431:N432"/>
    <mergeCell ref="O431:O432"/>
    <mergeCell ref="P431:P432"/>
    <mergeCell ref="P428:P429"/>
    <mergeCell ref="Q428:Q429"/>
    <mergeCell ref="R428:R429"/>
    <mergeCell ref="S428:S429"/>
    <mergeCell ref="T428:T429"/>
    <mergeCell ref="U428:U429"/>
    <mergeCell ref="J428:J429"/>
    <mergeCell ref="K428:K429"/>
    <mergeCell ref="L428:L429"/>
    <mergeCell ref="M428:M429"/>
    <mergeCell ref="N428:N429"/>
    <mergeCell ref="O428:O429"/>
    <mergeCell ref="A428:A432"/>
    <mergeCell ref="B428:B432"/>
    <mergeCell ref="C428:C432"/>
    <mergeCell ref="D428:D432"/>
    <mergeCell ref="E428:E432"/>
    <mergeCell ref="F428:F432"/>
    <mergeCell ref="G428:G432"/>
    <mergeCell ref="P426:P427"/>
    <mergeCell ref="Q426:Q427"/>
    <mergeCell ref="R426:R427"/>
    <mergeCell ref="S426:S427"/>
    <mergeCell ref="T426:T427"/>
    <mergeCell ref="U426:U427"/>
    <mergeCell ref="U423:U424"/>
    <mergeCell ref="V423:V424"/>
    <mergeCell ref="W423:W424"/>
    <mergeCell ref="X423:X424"/>
    <mergeCell ref="J426:J427"/>
    <mergeCell ref="K426:K427"/>
    <mergeCell ref="L426:L427"/>
    <mergeCell ref="M426:M427"/>
    <mergeCell ref="N426:N427"/>
    <mergeCell ref="O426:O427"/>
    <mergeCell ref="O423:O424"/>
    <mergeCell ref="P423:P424"/>
    <mergeCell ref="Q423:Q424"/>
    <mergeCell ref="R423:R424"/>
    <mergeCell ref="S423:S424"/>
    <mergeCell ref="T423:T424"/>
    <mergeCell ref="V428:V429"/>
    <mergeCell ref="W428:W429"/>
    <mergeCell ref="X428:X429"/>
    <mergeCell ref="Q418:Q419"/>
    <mergeCell ref="J418:J419"/>
    <mergeCell ref="K418:K419"/>
    <mergeCell ref="X421:X422"/>
    <mergeCell ref="G423:G427"/>
    <mergeCell ref="J423:J424"/>
    <mergeCell ref="K423:K424"/>
    <mergeCell ref="L423:L424"/>
    <mergeCell ref="M423:M424"/>
    <mergeCell ref="N423:N424"/>
    <mergeCell ref="A423:A427"/>
    <mergeCell ref="B423:B427"/>
    <mergeCell ref="C423:C427"/>
    <mergeCell ref="D423:D427"/>
    <mergeCell ref="E423:E427"/>
    <mergeCell ref="F423:F427"/>
    <mergeCell ref="S421:S422"/>
    <mergeCell ref="T421:T422"/>
    <mergeCell ref="U421:U422"/>
    <mergeCell ref="V421:V422"/>
    <mergeCell ref="W421:W422"/>
    <mergeCell ref="V426:V427"/>
    <mergeCell ref="W426:W427"/>
    <mergeCell ref="A418:A422"/>
    <mergeCell ref="B418:B422"/>
    <mergeCell ref="C418:C422"/>
    <mergeCell ref="D418:D422"/>
    <mergeCell ref="E418:E422"/>
    <mergeCell ref="F418:F422"/>
    <mergeCell ref="G418:G422"/>
    <mergeCell ref="X426:X427"/>
    <mergeCell ref="R413:R414"/>
    <mergeCell ref="S413:S414"/>
    <mergeCell ref="T413:T414"/>
    <mergeCell ref="U413:U414"/>
    <mergeCell ref="V413:V414"/>
    <mergeCell ref="K413:K414"/>
    <mergeCell ref="L413:L414"/>
    <mergeCell ref="M413:M414"/>
    <mergeCell ref="N413:N414"/>
    <mergeCell ref="O413:O414"/>
    <mergeCell ref="P413:P414"/>
    <mergeCell ref="X418:X419"/>
    <mergeCell ref="J421:J422"/>
    <mergeCell ref="K421:K422"/>
    <mergeCell ref="L421:L422"/>
    <mergeCell ref="M421:M422"/>
    <mergeCell ref="N421:N422"/>
    <mergeCell ref="O421:O422"/>
    <mergeCell ref="P421:P422"/>
    <mergeCell ref="Q421:Q422"/>
    <mergeCell ref="R421:R422"/>
    <mergeCell ref="R418:R419"/>
    <mergeCell ref="S418:S419"/>
    <mergeCell ref="T418:T419"/>
    <mergeCell ref="U418:U419"/>
    <mergeCell ref="V418:V419"/>
    <mergeCell ref="W418:W419"/>
    <mergeCell ref="L418:L419"/>
    <mergeCell ref="M418:M419"/>
    <mergeCell ref="N418:N419"/>
    <mergeCell ref="O418:O419"/>
    <mergeCell ref="P418:P419"/>
    <mergeCell ref="A413:A417"/>
    <mergeCell ref="B413:B417"/>
    <mergeCell ref="C413:C417"/>
    <mergeCell ref="D413:D417"/>
    <mergeCell ref="E413:E417"/>
    <mergeCell ref="F413:F417"/>
    <mergeCell ref="G413:G417"/>
    <mergeCell ref="J413:J414"/>
    <mergeCell ref="Q411:Q412"/>
    <mergeCell ref="R411:R412"/>
    <mergeCell ref="S411:S412"/>
    <mergeCell ref="T411:T412"/>
    <mergeCell ref="U411:U412"/>
    <mergeCell ref="V411:V412"/>
    <mergeCell ref="X416:X417"/>
    <mergeCell ref="R416:R417"/>
    <mergeCell ref="S416:S417"/>
    <mergeCell ref="T416:T417"/>
    <mergeCell ref="U416:U417"/>
    <mergeCell ref="V416:V417"/>
    <mergeCell ref="W416:W417"/>
    <mergeCell ref="W413:W414"/>
    <mergeCell ref="X413:X414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Q413:Q414"/>
    <mergeCell ref="X408:X409"/>
    <mergeCell ref="J411:J412"/>
    <mergeCell ref="K411:K412"/>
    <mergeCell ref="L411:L412"/>
    <mergeCell ref="M411:M412"/>
    <mergeCell ref="N411:N412"/>
    <mergeCell ref="O411:O412"/>
    <mergeCell ref="P411:P412"/>
    <mergeCell ref="P408:P409"/>
    <mergeCell ref="Q408:Q409"/>
    <mergeCell ref="R408:R409"/>
    <mergeCell ref="S408:S409"/>
    <mergeCell ref="T408:T409"/>
    <mergeCell ref="U408:U409"/>
    <mergeCell ref="J408:J409"/>
    <mergeCell ref="K408:K409"/>
    <mergeCell ref="L408:L409"/>
    <mergeCell ref="M408:M409"/>
    <mergeCell ref="N408:N409"/>
    <mergeCell ref="O408:O409"/>
    <mergeCell ref="W411:W412"/>
    <mergeCell ref="X411:X412"/>
    <mergeCell ref="X406:X407"/>
    <mergeCell ref="A408:A412"/>
    <mergeCell ref="B408:B412"/>
    <mergeCell ref="C408:C412"/>
    <mergeCell ref="D408:D412"/>
    <mergeCell ref="E408:E412"/>
    <mergeCell ref="F408:F412"/>
    <mergeCell ref="G408:G412"/>
    <mergeCell ref="P406:P407"/>
    <mergeCell ref="Q406:Q407"/>
    <mergeCell ref="R406:R407"/>
    <mergeCell ref="S406:S407"/>
    <mergeCell ref="T406:T407"/>
    <mergeCell ref="U406:U407"/>
    <mergeCell ref="U403:U404"/>
    <mergeCell ref="V403:V404"/>
    <mergeCell ref="W403:W404"/>
    <mergeCell ref="X403:X404"/>
    <mergeCell ref="J406:J407"/>
    <mergeCell ref="K406:K407"/>
    <mergeCell ref="L406:L407"/>
    <mergeCell ref="M406:M407"/>
    <mergeCell ref="N406:N407"/>
    <mergeCell ref="O406:O407"/>
    <mergeCell ref="O403:O404"/>
    <mergeCell ref="P403:P404"/>
    <mergeCell ref="Q403:Q404"/>
    <mergeCell ref="R403:R404"/>
    <mergeCell ref="S403:S404"/>
    <mergeCell ref="T403:T404"/>
    <mergeCell ref="V408:V409"/>
    <mergeCell ref="W408:W409"/>
    <mergeCell ref="O398:O399"/>
    <mergeCell ref="P398:P399"/>
    <mergeCell ref="Q398:Q399"/>
    <mergeCell ref="J398:J399"/>
    <mergeCell ref="K398:K399"/>
    <mergeCell ref="X401:X402"/>
    <mergeCell ref="G403:G407"/>
    <mergeCell ref="J403:J404"/>
    <mergeCell ref="K403:K404"/>
    <mergeCell ref="L403:L404"/>
    <mergeCell ref="M403:M404"/>
    <mergeCell ref="N403:N404"/>
    <mergeCell ref="A403:A407"/>
    <mergeCell ref="B403:B407"/>
    <mergeCell ref="C403:C407"/>
    <mergeCell ref="D403:D407"/>
    <mergeCell ref="E403:E407"/>
    <mergeCell ref="F403:F407"/>
    <mergeCell ref="S401:S402"/>
    <mergeCell ref="T401:T402"/>
    <mergeCell ref="U401:U402"/>
    <mergeCell ref="V401:V402"/>
    <mergeCell ref="W401:W402"/>
    <mergeCell ref="V406:V407"/>
    <mergeCell ref="W406:W407"/>
    <mergeCell ref="A398:A402"/>
    <mergeCell ref="B398:B402"/>
    <mergeCell ref="C398:C402"/>
    <mergeCell ref="D398:D402"/>
    <mergeCell ref="E398:E402"/>
    <mergeCell ref="F398:F402"/>
    <mergeCell ref="G398:G402"/>
    <mergeCell ref="Q396:Q397"/>
    <mergeCell ref="Q393:Q394"/>
    <mergeCell ref="R393:R394"/>
    <mergeCell ref="S393:S394"/>
    <mergeCell ref="T393:T394"/>
    <mergeCell ref="U393:U394"/>
    <mergeCell ref="V393:V394"/>
    <mergeCell ref="K393:K394"/>
    <mergeCell ref="L393:L394"/>
    <mergeCell ref="M393:M394"/>
    <mergeCell ref="N393:N394"/>
    <mergeCell ref="O393:O394"/>
    <mergeCell ref="P393:P394"/>
    <mergeCell ref="X398:X399"/>
    <mergeCell ref="J401:J402"/>
    <mergeCell ref="K401:K402"/>
    <mergeCell ref="L401:L402"/>
    <mergeCell ref="M401:M402"/>
    <mergeCell ref="N401:N402"/>
    <mergeCell ref="O401:O402"/>
    <mergeCell ref="P401:P402"/>
    <mergeCell ref="Q401:Q402"/>
    <mergeCell ref="R401:R402"/>
    <mergeCell ref="R398:R399"/>
    <mergeCell ref="S398:S399"/>
    <mergeCell ref="T398:T399"/>
    <mergeCell ref="U398:U399"/>
    <mergeCell ref="V398:V399"/>
    <mergeCell ref="W398:W399"/>
    <mergeCell ref="L398:L399"/>
    <mergeCell ref="M398:M399"/>
    <mergeCell ref="N398:N399"/>
    <mergeCell ref="W391:W392"/>
    <mergeCell ref="X391:X392"/>
    <mergeCell ref="A393:A397"/>
    <mergeCell ref="B393:B397"/>
    <mergeCell ref="C393:C397"/>
    <mergeCell ref="D393:D397"/>
    <mergeCell ref="E393:E397"/>
    <mergeCell ref="F393:F397"/>
    <mergeCell ref="G393:G397"/>
    <mergeCell ref="J393:J394"/>
    <mergeCell ref="Q391:Q392"/>
    <mergeCell ref="R391:R392"/>
    <mergeCell ref="S391:S392"/>
    <mergeCell ref="T391:T392"/>
    <mergeCell ref="U391:U392"/>
    <mergeCell ref="V391:V392"/>
    <mergeCell ref="X396:X397"/>
    <mergeCell ref="R396:R397"/>
    <mergeCell ref="S396:S397"/>
    <mergeCell ref="T396:T397"/>
    <mergeCell ref="U396:U397"/>
    <mergeCell ref="V396:V397"/>
    <mergeCell ref="W396:W397"/>
    <mergeCell ref="W393:W394"/>
    <mergeCell ref="X393:X394"/>
    <mergeCell ref="J396:J397"/>
    <mergeCell ref="K396:K397"/>
    <mergeCell ref="L396:L397"/>
    <mergeCell ref="M396:M397"/>
    <mergeCell ref="N396:N397"/>
    <mergeCell ref="O396:O397"/>
    <mergeCell ref="P396:P397"/>
    <mergeCell ref="J391:J392"/>
    <mergeCell ref="K391:K392"/>
    <mergeCell ref="L391:L392"/>
    <mergeCell ref="M391:M392"/>
    <mergeCell ref="N391:N392"/>
    <mergeCell ref="O391:O392"/>
    <mergeCell ref="P391:P392"/>
    <mergeCell ref="P388:P389"/>
    <mergeCell ref="Q388:Q389"/>
    <mergeCell ref="R388:R389"/>
    <mergeCell ref="S388:S389"/>
    <mergeCell ref="T388:T389"/>
    <mergeCell ref="U388:U389"/>
    <mergeCell ref="J388:J389"/>
    <mergeCell ref="K388:K389"/>
    <mergeCell ref="L388:L389"/>
    <mergeCell ref="M388:M389"/>
    <mergeCell ref="N388:N389"/>
    <mergeCell ref="O388:O389"/>
    <mergeCell ref="A388:A392"/>
    <mergeCell ref="B388:B392"/>
    <mergeCell ref="C388:C392"/>
    <mergeCell ref="D388:D392"/>
    <mergeCell ref="E388:E392"/>
    <mergeCell ref="F388:F392"/>
    <mergeCell ref="G388:G392"/>
    <mergeCell ref="P386:P387"/>
    <mergeCell ref="Q386:Q387"/>
    <mergeCell ref="R386:R387"/>
    <mergeCell ref="S386:S387"/>
    <mergeCell ref="T386:T387"/>
    <mergeCell ref="U386:U387"/>
    <mergeCell ref="U383:U384"/>
    <mergeCell ref="V383:V384"/>
    <mergeCell ref="W383:W384"/>
    <mergeCell ref="X383:X384"/>
    <mergeCell ref="J386:J387"/>
    <mergeCell ref="K386:K387"/>
    <mergeCell ref="L386:L387"/>
    <mergeCell ref="M386:M387"/>
    <mergeCell ref="N386:N387"/>
    <mergeCell ref="O386:O387"/>
    <mergeCell ref="O383:O384"/>
    <mergeCell ref="P383:P384"/>
    <mergeCell ref="Q383:Q384"/>
    <mergeCell ref="R383:R384"/>
    <mergeCell ref="S383:S384"/>
    <mergeCell ref="T383:T384"/>
    <mergeCell ref="V388:V389"/>
    <mergeCell ref="W388:W389"/>
    <mergeCell ref="X388:X389"/>
    <mergeCell ref="Q378:Q379"/>
    <mergeCell ref="J378:J379"/>
    <mergeCell ref="K378:K379"/>
    <mergeCell ref="X381:X382"/>
    <mergeCell ref="G383:G387"/>
    <mergeCell ref="J383:J384"/>
    <mergeCell ref="K383:K384"/>
    <mergeCell ref="L383:L384"/>
    <mergeCell ref="M383:M384"/>
    <mergeCell ref="N383:N384"/>
    <mergeCell ref="A383:A387"/>
    <mergeCell ref="B383:B387"/>
    <mergeCell ref="C383:C387"/>
    <mergeCell ref="D383:D387"/>
    <mergeCell ref="E383:E387"/>
    <mergeCell ref="F383:F387"/>
    <mergeCell ref="S381:S382"/>
    <mergeCell ref="T381:T382"/>
    <mergeCell ref="U381:U382"/>
    <mergeCell ref="V381:V382"/>
    <mergeCell ref="W381:W382"/>
    <mergeCell ref="V386:V387"/>
    <mergeCell ref="W386:W387"/>
    <mergeCell ref="A378:A382"/>
    <mergeCell ref="B378:B382"/>
    <mergeCell ref="C378:C382"/>
    <mergeCell ref="D378:D382"/>
    <mergeCell ref="E378:E382"/>
    <mergeCell ref="F378:F382"/>
    <mergeCell ref="G378:G382"/>
    <mergeCell ref="X386:X387"/>
    <mergeCell ref="R373:R374"/>
    <mergeCell ref="S373:S374"/>
    <mergeCell ref="T373:T374"/>
    <mergeCell ref="U373:U374"/>
    <mergeCell ref="V373:V374"/>
    <mergeCell ref="K373:K374"/>
    <mergeCell ref="L373:L374"/>
    <mergeCell ref="M373:M374"/>
    <mergeCell ref="N373:N374"/>
    <mergeCell ref="O373:O374"/>
    <mergeCell ref="P373:P374"/>
    <mergeCell ref="X378:X379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R378:R379"/>
    <mergeCell ref="S378:S379"/>
    <mergeCell ref="T378:T379"/>
    <mergeCell ref="U378:U379"/>
    <mergeCell ref="V378:V379"/>
    <mergeCell ref="W378:W379"/>
    <mergeCell ref="L378:L379"/>
    <mergeCell ref="M378:M379"/>
    <mergeCell ref="N378:N379"/>
    <mergeCell ref="O378:O379"/>
    <mergeCell ref="P378:P379"/>
    <mergeCell ref="A373:A377"/>
    <mergeCell ref="B373:B377"/>
    <mergeCell ref="C373:C377"/>
    <mergeCell ref="D373:D377"/>
    <mergeCell ref="E373:E377"/>
    <mergeCell ref="F373:F377"/>
    <mergeCell ref="G373:G377"/>
    <mergeCell ref="J373:J374"/>
    <mergeCell ref="Q371:Q372"/>
    <mergeCell ref="R371:R372"/>
    <mergeCell ref="S371:S372"/>
    <mergeCell ref="T371:T372"/>
    <mergeCell ref="U371:U372"/>
    <mergeCell ref="V371:V372"/>
    <mergeCell ref="X376:X377"/>
    <mergeCell ref="R376:R377"/>
    <mergeCell ref="S376:S377"/>
    <mergeCell ref="T376:T377"/>
    <mergeCell ref="U376:U377"/>
    <mergeCell ref="V376:V377"/>
    <mergeCell ref="W376:W377"/>
    <mergeCell ref="W373:W374"/>
    <mergeCell ref="X373:X374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Q373:Q374"/>
    <mergeCell ref="X368:X369"/>
    <mergeCell ref="J371:J372"/>
    <mergeCell ref="K371:K372"/>
    <mergeCell ref="L371:L372"/>
    <mergeCell ref="M371:M372"/>
    <mergeCell ref="N371:N372"/>
    <mergeCell ref="O371:O372"/>
    <mergeCell ref="P371:P372"/>
    <mergeCell ref="P368:P369"/>
    <mergeCell ref="Q368:Q369"/>
    <mergeCell ref="R368:R369"/>
    <mergeCell ref="S368:S369"/>
    <mergeCell ref="T368:T369"/>
    <mergeCell ref="U368:U369"/>
    <mergeCell ref="J368:J369"/>
    <mergeCell ref="K368:K369"/>
    <mergeCell ref="L368:L369"/>
    <mergeCell ref="M368:M369"/>
    <mergeCell ref="N368:N369"/>
    <mergeCell ref="O368:O369"/>
    <mergeCell ref="W371:W372"/>
    <mergeCell ref="X371:X372"/>
    <mergeCell ref="X366:X367"/>
    <mergeCell ref="A368:A372"/>
    <mergeCell ref="B368:B372"/>
    <mergeCell ref="C368:C372"/>
    <mergeCell ref="D368:D372"/>
    <mergeCell ref="E368:E372"/>
    <mergeCell ref="F368:F372"/>
    <mergeCell ref="G368:G372"/>
    <mergeCell ref="P366:P367"/>
    <mergeCell ref="Q366:Q367"/>
    <mergeCell ref="R366:R367"/>
    <mergeCell ref="S366:S367"/>
    <mergeCell ref="T366:T367"/>
    <mergeCell ref="U366:U367"/>
    <mergeCell ref="U363:U364"/>
    <mergeCell ref="V363:V364"/>
    <mergeCell ref="W363:W364"/>
    <mergeCell ref="X363:X364"/>
    <mergeCell ref="J366:J367"/>
    <mergeCell ref="K366:K367"/>
    <mergeCell ref="L366:L367"/>
    <mergeCell ref="M366:M367"/>
    <mergeCell ref="N366:N367"/>
    <mergeCell ref="O366:O367"/>
    <mergeCell ref="O363:O364"/>
    <mergeCell ref="P363:P364"/>
    <mergeCell ref="Q363:Q364"/>
    <mergeCell ref="R363:R364"/>
    <mergeCell ref="S363:S364"/>
    <mergeCell ref="T363:T364"/>
    <mergeCell ref="V368:V369"/>
    <mergeCell ref="W368:W369"/>
    <mergeCell ref="G363:G367"/>
    <mergeCell ref="J363:J364"/>
    <mergeCell ref="K363:K364"/>
    <mergeCell ref="L363:L364"/>
    <mergeCell ref="M363:M364"/>
    <mergeCell ref="N363:N364"/>
    <mergeCell ref="A363:A367"/>
    <mergeCell ref="B363:B367"/>
    <mergeCell ref="C363:C367"/>
    <mergeCell ref="D363:D367"/>
    <mergeCell ref="E363:E367"/>
    <mergeCell ref="F363:F367"/>
    <mergeCell ref="S361:S362"/>
    <mergeCell ref="T361:T362"/>
    <mergeCell ref="U361:U362"/>
    <mergeCell ref="V361:V362"/>
    <mergeCell ref="W361:W362"/>
    <mergeCell ref="V366:V367"/>
    <mergeCell ref="W366:W367"/>
    <mergeCell ref="A358:A362"/>
    <mergeCell ref="B358:B362"/>
    <mergeCell ref="C358:C362"/>
    <mergeCell ref="D358:D362"/>
    <mergeCell ref="E358:E362"/>
    <mergeCell ref="F358:F362"/>
    <mergeCell ref="G358:G362"/>
    <mergeCell ref="X358:X359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R358:R359"/>
    <mergeCell ref="S358:S359"/>
    <mergeCell ref="T358:T359"/>
    <mergeCell ref="U358:U359"/>
    <mergeCell ref="V358:V359"/>
    <mergeCell ref="W358:W359"/>
    <mergeCell ref="L358:L359"/>
    <mergeCell ref="M358:M359"/>
    <mergeCell ref="N358:N359"/>
    <mergeCell ref="O358:O359"/>
    <mergeCell ref="P358:P359"/>
    <mergeCell ref="Q358:Q359"/>
    <mergeCell ref="J358:J359"/>
    <mergeCell ref="K358:K359"/>
    <mergeCell ref="X361:X362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Q353:Q354"/>
    <mergeCell ref="R353:R354"/>
    <mergeCell ref="S353:S354"/>
    <mergeCell ref="T353:T354"/>
    <mergeCell ref="U353:U354"/>
    <mergeCell ref="V353:V354"/>
    <mergeCell ref="K353:K354"/>
    <mergeCell ref="L353:L354"/>
    <mergeCell ref="M353:M354"/>
    <mergeCell ref="N353:N354"/>
    <mergeCell ref="O353:O354"/>
    <mergeCell ref="P353:P354"/>
    <mergeCell ref="W351:W352"/>
    <mergeCell ref="X351:X352"/>
    <mergeCell ref="A353:A357"/>
    <mergeCell ref="B353:B357"/>
    <mergeCell ref="C353:C357"/>
    <mergeCell ref="D353:D357"/>
    <mergeCell ref="E353:E357"/>
    <mergeCell ref="F353:F357"/>
    <mergeCell ref="G353:G357"/>
    <mergeCell ref="J353:J354"/>
    <mergeCell ref="Q351:Q352"/>
    <mergeCell ref="R351:R352"/>
    <mergeCell ref="S351:S352"/>
    <mergeCell ref="T351:T352"/>
    <mergeCell ref="U351:U352"/>
    <mergeCell ref="V351:V352"/>
    <mergeCell ref="X356:X357"/>
    <mergeCell ref="J351:J352"/>
    <mergeCell ref="K351:K352"/>
    <mergeCell ref="L351:L352"/>
    <mergeCell ref="M351:M352"/>
    <mergeCell ref="N351:N352"/>
    <mergeCell ref="O351:O352"/>
    <mergeCell ref="P351:P352"/>
    <mergeCell ref="R356:R357"/>
    <mergeCell ref="S356:S357"/>
    <mergeCell ref="T356:T357"/>
    <mergeCell ref="U356:U357"/>
    <mergeCell ref="V356:V357"/>
    <mergeCell ref="W356:W357"/>
    <mergeCell ref="W353:W354"/>
    <mergeCell ref="X353:X354"/>
    <mergeCell ref="P348:P349"/>
    <mergeCell ref="Q348:Q349"/>
    <mergeCell ref="R348:R349"/>
    <mergeCell ref="S348:S349"/>
    <mergeCell ref="T348:T349"/>
    <mergeCell ref="U348:U349"/>
    <mergeCell ref="J348:J349"/>
    <mergeCell ref="K348:K349"/>
    <mergeCell ref="L348:L349"/>
    <mergeCell ref="M348:M349"/>
    <mergeCell ref="N348:N349"/>
    <mergeCell ref="O348:O349"/>
    <mergeCell ref="A348:A352"/>
    <mergeCell ref="B348:B352"/>
    <mergeCell ref="C348:C352"/>
    <mergeCell ref="D348:D352"/>
    <mergeCell ref="E348:E352"/>
    <mergeCell ref="F348:F352"/>
    <mergeCell ref="G348:G352"/>
    <mergeCell ref="T346:T347"/>
    <mergeCell ref="U346:U347"/>
    <mergeCell ref="U343:U344"/>
    <mergeCell ref="V343:V344"/>
    <mergeCell ref="W343:W344"/>
    <mergeCell ref="X343:X344"/>
    <mergeCell ref="J346:J347"/>
    <mergeCell ref="K346:K347"/>
    <mergeCell ref="L346:L347"/>
    <mergeCell ref="M346:M347"/>
    <mergeCell ref="N346:N347"/>
    <mergeCell ref="O346:O347"/>
    <mergeCell ref="O343:O344"/>
    <mergeCell ref="P343:P344"/>
    <mergeCell ref="Q343:Q344"/>
    <mergeCell ref="R343:R344"/>
    <mergeCell ref="S343:S344"/>
    <mergeCell ref="T343:T344"/>
    <mergeCell ref="V348:V349"/>
    <mergeCell ref="W348:W349"/>
    <mergeCell ref="X348:X349"/>
    <mergeCell ref="G343:G347"/>
    <mergeCell ref="J343:J344"/>
    <mergeCell ref="K343:K344"/>
    <mergeCell ref="L343:L344"/>
    <mergeCell ref="M343:M344"/>
    <mergeCell ref="N343:N344"/>
    <mergeCell ref="U341:U342"/>
    <mergeCell ref="V341:V342"/>
    <mergeCell ref="W341:W342"/>
    <mergeCell ref="X341:X342"/>
    <mergeCell ref="A343:A347"/>
    <mergeCell ref="B343:B347"/>
    <mergeCell ref="C343:C347"/>
    <mergeCell ref="D343:D347"/>
    <mergeCell ref="E343:E347"/>
    <mergeCell ref="F343:F347"/>
    <mergeCell ref="O341:O342"/>
    <mergeCell ref="P341:P342"/>
    <mergeCell ref="Q341:Q342"/>
    <mergeCell ref="R341:R342"/>
    <mergeCell ref="S341:S342"/>
    <mergeCell ref="T341:T342"/>
    <mergeCell ref="V346:V347"/>
    <mergeCell ref="W346:W347"/>
    <mergeCell ref="X346:X347"/>
    <mergeCell ref="P346:P347"/>
    <mergeCell ref="Q346:Q347"/>
    <mergeCell ref="R346:R347"/>
    <mergeCell ref="S346:S347"/>
    <mergeCell ref="V338:V339"/>
    <mergeCell ref="W338:W339"/>
    <mergeCell ref="X338:X339"/>
    <mergeCell ref="J341:J342"/>
    <mergeCell ref="K341:K342"/>
    <mergeCell ref="L341:L342"/>
    <mergeCell ref="M341:M342"/>
    <mergeCell ref="N341:N342"/>
    <mergeCell ref="N338:N339"/>
    <mergeCell ref="O338:O339"/>
    <mergeCell ref="P338:P339"/>
    <mergeCell ref="Q338:Q339"/>
    <mergeCell ref="R338:R339"/>
    <mergeCell ref="S338:S339"/>
    <mergeCell ref="F338:F342"/>
    <mergeCell ref="G338:G342"/>
    <mergeCell ref="J338:J339"/>
    <mergeCell ref="K338:K339"/>
    <mergeCell ref="L338:L339"/>
    <mergeCell ref="M338:M339"/>
    <mergeCell ref="A335:X335"/>
    <mergeCell ref="A336:X336"/>
    <mergeCell ref="A337:X337"/>
    <mergeCell ref="A338:A342"/>
    <mergeCell ref="B338:B342"/>
    <mergeCell ref="C338:C342"/>
    <mergeCell ref="D338:D342"/>
    <mergeCell ref="E338:E342"/>
    <mergeCell ref="Q333:Q334"/>
    <mergeCell ref="R333:R334"/>
    <mergeCell ref="S333:S334"/>
    <mergeCell ref="T333:T334"/>
    <mergeCell ref="U333:U334"/>
    <mergeCell ref="V333:V334"/>
    <mergeCell ref="V330:V331"/>
    <mergeCell ref="W330:W331"/>
    <mergeCell ref="X330:X331"/>
    <mergeCell ref="J333:J334"/>
    <mergeCell ref="K333:K334"/>
    <mergeCell ref="L333:L334"/>
    <mergeCell ref="M333:M334"/>
    <mergeCell ref="N333:N334"/>
    <mergeCell ref="O333:O334"/>
    <mergeCell ref="P333:P334"/>
    <mergeCell ref="P330:P331"/>
    <mergeCell ref="Q330:Q331"/>
    <mergeCell ref="R330:R331"/>
    <mergeCell ref="S330:S331"/>
    <mergeCell ref="T330:T331"/>
    <mergeCell ref="U330:U331"/>
    <mergeCell ref="T338:T339"/>
    <mergeCell ref="U338:U339"/>
    <mergeCell ref="X328:X329"/>
    <mergeCell ref="A330:G334"/>
    <mergeCell ref="J330:J331"/>
    <mergeCell ref="K330:K331"/>
    <mergeCell ref="L330:L331"/>
    <mergeCell ref="M330:M331"/>
    <mergeCell ref="N330:N331"/>
    <mergeCell ref="O330:O331"/>
    <mergeCell ref="P328:P329"/>
    <mergeCell ref="Q328:Q329"/>
    <mergeCell ref="R328:R329"/>
    <mergeCell ref="S328:S329"/>
    <mergeCell ref="T328:T329"/>
    <mergeCell ref="U328:U329"/>
    <mergeCell ref="U325:U326"/>
    <mergeCell ref="V325:V326"/>
    <mergeCell ref="W325:W326"/>
    <mergeCell ref="X325:X326"/>
    <mergeCell ref="J328:J329"/>
    <mergeCell ref="K328:K329"/>
    <mergeCell ref="L328:L329"/>
    <mergeCell ref="M328:M329"/>
    <mergeCell ref="N328:N329"/>
    <mergeCell ref="O328:O329"/>
    <mergeCell ref="O325:O326"/>
    <mergeCell ref="P325:P326"/>
    <mergeCell ref="Q325:Q326"/>
    <mergeCell ref="R325:R326"/>
    <mergeCell ref="S325:S326"/>
    <mergeCell ref="T325:T326"/>
    <mergeCell ref="W333:W334"/>
    <mergeCell ref="X333:X334"/>
    <mergeCell ref="G325:G329"/>
    <mergeCell ref="J325:J326"/>
    <mergeCell ref="K325:K326"/>
    <mergeCell ref="L325:L326"/>
    <mergeCell ref="M325:M326"/>
    <mergeCell ref="N325:N326"/>
    <mergeCell ref="A325:A329"/>
    <mergeCell ref="B325:B329"/>
    <mergeCell ref="C325:C329"/>
    <mergeCell ref="D325:D329"/>
    <mergeCell ref="E325:E329"/>
    <mergeCell ref="F325:F329"/>
    <mergeCell ref="S323:S324"/>
    <mergeCell ref="T323:T324"/>
    <mergeCell ref="U323:U324"/>
    <mergeCell ref="V323:V324"/>
    <mergeCell ref="W323:W324"/>
    <mergeCell ref="V328:V329"/>
    <mergeCell ref="W328:W329"/>
    <mergeCell ref="A320:A324"/>
    <mergeCell ref="B320:B324"/>
    <mergeCell ref="C320:C324"/>
    <mergeCell ref="D320:D324"/>
    <mergeCell ref="E320:E324"/>
    <mergeCell ref="F320:F324"/>
    <mergeCell ref="G320:G324"/>
    <mergeCell ref="X320:X321"/>
    <mergeCell ref="J323:J324"/>
    <mergeCell ref="K323:K324"/>
    <mergeCell ref="L323:L324"/>
    <mergeCell ref="M323:M324"/>
    <mergeCell ref="N323:N324"/>
    <mergeCell ref="O323:O324"/>
    <mergeCell ref="P323:P324"/>
    <mergeCell ref="Q323:Q324"/>
    <mergeCell ref="R323:R324"/>
    <mergeCell ref="R320:R321"/>
    <mergeCell ref="S320:S321"/>
    <mergeCell ref="T320:T321"/>
    <mergeCell ref="U320:U321"/>
    <mergeCell ref="V320:V321"/>
    <mergeCell ref="W320:W321"/>
    <mergeCell ref="L320:L321"/>
    <mergeCell ref="M320:M321"/>
    <mergeCell ref="N320:N321"/>
    <mergeCell ref="O320:O321"/>
    <mergeCell ref="P320:P321"/>
    <mergeCell ref="Q320:Q321"/>
    <mergeCell ref="J320:J321"/>
    <mergeCell ref="K320:K321"/>
    <mergeCell ref="X323:X324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Q315:Q316"/>
    <mergeCell ref="R315:R316"/>
    <mergeCell ref="S315:S316"/>
    <mergeCell ref="T315:T316"/>
    <mergeCell ref="U315:U316"/>
    <mergeCell ref="V315:V316"/>
    <mergeCell ref="K315:K316"/>
    <mergeCell ref="L315:L316"/>
    <mergeCell ref="M315:M316"/>
    <mergeCell ref="N315:N316"/>
    <mergeCell ref="O315:O316"/>
    <mergeCell ref="P315:P316"/>
    <mergeCell ref="W313:W314"/>
    <mergeCell ref="X313:X314"/>
    <mergeCell ref="A315:A319"/>
    <mergeCell ref="B315:B319"/>
    <mergeCell ref="C315:C319"/>
    <mergeCell ref="D315:D319"/>
    <mergeCell ref="E315:E319"/>
    <mergeCell ref="F315:F319"/>
    <mergeCell ref="G315:G319"/>
    <mergeCell ref="J315:J316"/>
    <mergeCell ref="Q313:Q314"/>
    <mergeCell ref="R313:R314"/>
    <mergeCell ref="S313:S314"/>
    <mergeCell ref="T313:T314"/>
    <mergeCell ref="U313:U314"/>
    <mergeCell ref="V313:V314"/>
    <mergeCell ref="X318:X319"/>
    <mergeCell ref="J313:J314"/>
    <mergeCell ref="K313:K314"/>
    <mergeCell ref="L313:L314"/>
    <mergeCell ref="M313:M314"/>
    <mergeCell ref="N313:N314"/>
    <mergeCell ref="O313:O314"/>
    <mergeCell ref="P313:P314"/>
    <mergeCell ref="R318:R319"/>
    <mergeCell ref="S318:S319"/>
    <mergeCell ref="T318:T319"/>
    <mergeCell ref="U318:U319"/>
    <mergeCell ref="V318:V319"/>
    <mergeCell ref="W318:W319"/>
    <mergeCell ref="W315:W316"/>
    <mergeCell ref="X315:X316"/>
    <mergeCell ref="P310:P311"/>
    <mergeCell ref="Q310:Q311"/>
    <mergeCell ref="R310:R311"/>
    <mergeCell ref="S310:S311"/>
    <mergeCell ref="T310:T311"/>
    <mergeCell ref="U310:U311"/>
    <mergeCell ref="J310:J311"/>
    <mergeCell ref="K310:K311"/>
    <mergeCell ref="L310:L311"/>
    <mergeCell ref="M310:M311"/>
    <mergeCell ref="N310:N311"/>
    <mergeCell ref="O310:O311"/>
    <mergeCell ref="A310:A314"/>
    <mergeCell ref="B310:B314"/>
    <mergeCell ref="C310:C314"/>
    <mergeCell ref="D310:D314"/>
    <mergeCell ref="E310:E314"/>
    <mergeCell ref="F310:F314"/>
    <mergeCell ref="G310:G314"/>
    <mergeCell ref="T308:T309"/>
    <mergeCell ref="U308:U309"/>
    <mergeCell ref="U305:U306"/>
    <mergeCell ref="V305:V306"/>
    <mergeCell ref="W305:W306"/>
    <mergeCell ref="X305:X306"/>
    <mergeCell ref="J308:J309"/>
    <mergeCell ref="K308:K309"/>
    <mergeCell ref="L308:L309"/>
    <mergeCell ref="M308:M309"/>
    <mergeCell ref="N308:N309"/>
    <mergeCell ref="O308:O309"/>
    <mergeCell ref="O305:O306"/>
    <mergeCell ref="P305:P306"/>
    <mergeCell ref="Q305:Q306"/>
    <mergeCell ref="R305:R306"/>
    <mergeCell ref="S305:S306"/>
    <mergeCell ref="T305:T306"/>
    <mergeCell ref="V310:V311"/>
    <mergeCell ref="W310:W311"/>
    <mergeCell ref="X310:X311"/>
    <mergeCell ref="G305:G309"/>
    <mergeCell ref="J305:J306"/>
    <mergeCell ref="K305:K306"/>
    <mergeCell ref="L305:L306"/>
    <mergeCell ref="M305:M306"/>
    <mergeCell ref="N305:N306"/>
    <mergeCell ref="U303:U304"/>
    <mergeCell ref="V303:V304"/>
    <mergeCell ref="W303:W304"/>
    <mergeCell ref="X303:X304"/>
    <mergeCell ref="A305:A309"/>
    <mergeCell ref="B305:B309"/>
    <mergeCell ref="C305:C309"/>
    <mergeCell ref="D305:D309"/>
    <mergeCell ref="E305:E309"/>
    <mergeCell ref="F305:F309"/>
    <mergeCell ref="O303:O304"/>
    <mergeCell ref="P303:P304"/>
    <mergeCell ref="Q303:Q304"/>
    <mergeCell ref="R303:R304"/>
    <mergeCell ref="S303:S304"/>
    <mergeCell ref="T303:T304"/>
    <mergeCell ref="V308:V309"/>
    <mergeCell ref="W308:W309"/>
    <mergeCell ref="X308:X309"/>
    <mergeCell ref="P308:P309"/>
    <mergeCell ref="Q308:Q309"/>
    <mergeCell ref="R308:R309"/>
    <mergeCell ref="S308:S309"/>
    <mergeCell ref="T300:T301"/>
    <mergeCell ref="U300:U301"/>
    <mergeCell ref="V300:V301"/>
    <mergeCell ref="W300:W301"/>
    <mergeCell ref="X300:X301"/>
    <mergeCell ref="J303:J304"/>
    <mergeCell ref="K303:K304"/>
    <mergeCell ref="L303:L304"/>
    <mergeCell ref="M303:M304"/>
    <mergeCell ref="N303:N304"/>
    <mergeCell ref="N300:N301"/>
    <mergeCell ref="O300:O301"/>
    <mergeCell ref="P300:P301"/>
    <mergeCell ref="Q300:Q301"/>
    <mergeCell ref="R300:R301"/>
    <mergeCell ref="S300:S301"/>
    <mergeCell ref="F300:F304"/>
    <mergeCell ref="G300:G304"/>
    <mergeCell ref="J300:J301"/>
    <mergeCell ref="K300:K301"/>
    <mergeCell ref="L300:L301"/>
    <mergeCell ref="M300:M301"/>
    <mergeCell ref="V295:V296"/>
    <mergeCell ref="W295:W296"/>
    <mergeCell ref="X295:X296"/>
    <mergeCell ref="A298:X298"/>
    <mergeCell ref="A299:X299"/>
    <mergeCell ref="A300:A304"/>
    <mergeCell ref="B300:B304"/>
    <mergeCell ref="C300:C304"/>
    <mergeCell ref="D300:D304"/>
    <mergeCell ref="E300:E304"/>
    <mergeCell ref="P295:P296"/>
    <mergeCell ref="Q295:Q296"/>
    <mergeCell ref="R295:R296"/>
    <mergeCell ref="S295:S296"/>
    <mergeCell ref="T295:T296"/>
    <mergeCell ref="U295:U296"/>
    <mergeCell ref="U292:U293"/>
    <mergeCell ref="V292:V293"/>
    <mergeCell ref="W292:W293"/>
    <mergeCell ref="X292:X293"/>
    <mergeCell ref="J295:J296"/>
    <mergeCell ref="K295:K296"/>
    <mergeCell ref="L295:L296"/>
    <mergeCell ref="M295:M296"/>
    <mergeCell ref="N295:N296"/>
    <mergeCell ref="O295:O296"/>
    <mergeCell ref="O292:O293"/>
    <mergeCell ref="P292:P293"/>
    <mergeCell ref="Q292:Q293"/>
    <mergeCell ref="R292:R293"/>
    <mergeCell ref="S292:S293"/>
    <mergeCell ref="T292:T293"/>
    <mergeCell ref="A292:G296"/>
    <mergeCell ref="J292:J293"/>
    <mergeCell ref="K292:K293"/>
    <mergeCell ref="L292:L293"/>
    <mergeCell ref="M292:M293"/>
    <mergeCell ref="N292:N293"/>
    <mergeCell ref="S290:S291"/>
    <mergeCell ref="T290:T291"/>
    <mergeCell ref="U290:U291"/>
    <mergeCell ref="V290:V291"/>
    <mergeCell ref="W290:W291"/>
    <mergeCell ref="X290:X291"/>
    <mergeCell ref="X287:X288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R287:R288"/>
    <mergeCell ref="S287:S288"/>
    <mergeCell ref="T287:T288"/>
    <mergeCell ref="U287:U288"/>
    <mergeCell ref="V287:V288"/>
    <mergeCell ref="W287:W288"/>
    <mergeCell ref="L287:L288"/>
    <mergeCell ref="M287:M288"/>
    <mergeCell ref="N287:N288"/>
    <mergeCell ref="O287:O288"/>
    <mergeCell ref="P287:P288"/>
    <mergeCell ref="Q287:Q288"/>
    <mergeCell ref="X285:X286"/>
    <mergeCell ref="A287:A291"/>
    <mergeCell ref="B287:B291"/>
    <mergeCell ref="C287:C291"/>
    <mergeCell ref="D287:D291"/>
    <mergeCell ref="E287:E291"/>
    <mergeCell ref="F287:F291"/>
    <mergeCell ref="G287:G291"/>
    <mergeCell ref="J287:J288"/>
    <mergeCell ref="K287:K288"/>
    <mergeCell ref="R285:R286"/>
    <mergeCell ref="S285:S286"/>
    <mergeCell ref="T285:T286"/>
    <mergeCell ref="U285:U286"/>
    <mergeCell ref="V285:V286"/>
    <mergeCell ref="W285:W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Q282:Q283"/>
    <mergeCell ref="R282:R283"/>
    <mergeCell ref="S282:S283"/>
    <mergeCell ref="T282:T283"/>
    <mergeCell ref="U282:U283"/>
    <mergeCell ref="V282:V283"/>
    <mergeCell ref="K282:K283"/>
    <mergeCell ref="L282:L283"/>
    <mergeCell ref="M282:M283"/>
    <mergeCell ref="N282:N283"/>
    <mergeCell ref="O282:O283"/>
    <mergeCell ref="P282:P283"/>
    <mergeCell ref="A282:A286"/>
    <mergeCell ref="B282:B286"/>
    <mergeCell ref="C282:C286"/>
    <mergeCell ref="D282:D286"/>
    <mergeCell ref="E282:E286"/>
    <mergeCell ref="F282:F286"/>
    <mergeCell ref="G282:G286"/>
    <mergeCell ref="J282:J283"/>
    <mergeCell ref="Q280:Q281"/>
    <mergeCell ref="R280:R281"/>
    <mergeCell ref="S280:S281"/>
    <mergeCell ref="T280:T281"/>
    <mergeCell ref="U280:U281"/>
    <mergeCell ref="V280:V281"/>
    <mergeCell ref="V277:V278"/>
    <mergeCell ref="W277:W278"/>
    <mergeCell ref="X277:X278"/>
    <mergeCell ref="J280:J281"/>
    <mergeCell ref="K280:K281"/>
    <mergeCell ref="L280:L281"/>
    <mergeCell ref="M280:M281"/>
    <mergeCell ref="N280:N281"/>
    <mergeCell ref="O280:O281"/>
    <mergeCell ref="P280:P281"/>
    <mergeCell ref="P277:P278"/>
    <mergeCell ref="Q277:Q278"/>
    <mergeCell ref="R277:R278"/>
    <mergeCell ref="S277:S278"/>
    <mergeCell ref="T277:T278"/>
    <mergeCell ref="U277:U278"/>
    <mergeCell ref="W282:W283"/>
    <mergeCell ref="X282:X283"/>
    <mergeCell ref="J277:J278"/>
    <mergeCell ref="K277:K278"/>
    <mergeCell ref="L277:L278"/>
    <mergeCell ref="M277:M278"/>
    <mergeCell ref="N277:N278"/>
    <mergeCell ref="O277:O278"/>
    <mergeCell ref="V275:V276"/>
    <mergeCell ref="W275:W276"/>
    <mergeCell ref="X275:X276"/>
    <mergeCell ref="A277:A281"/>
    <mergeCell ref="B277:B281"/>
    <mergeCell ref="C277:C281"/>
    <mergeCell ref="D277:D281"/>
    <mergeCell ref="E277:E281"/>
    <mergeCell ref="F277:F281"/>
    <mergeCell ref="G277:G281"/>
    <mergeCell ref="P275:P276"/>
    <mergeCell ref="Q275:Q276"/>
    <mergeCell ref="R275:R276"/>
    <mergeCell ref="S275:S276"/>
    <mergeCell ref="T275:T276"/>
    <mergeCell ref="U275:U276"/>
    <mergeCell ref="A272:A276"/>
    <mergeCell ref="B272:B276"/>
    <mergeCell ref="C272:C276"/>
    <mergeCell ref="D272:D276"/>
    <mergeCell ref="E272:E276"/>
    <mergeCell ref="F272:F276"/>
    <mergeCell ref="W280:W281"/>
    <mergeCell ref="X280:X281"/>
    <mergeCell ref="U272:U273"/>
    <mergeCell ref="V272:V273"/>
    <mergeCell ref="W272:W273"/>
    <mergeCell ref="X272:X273"/>
    <mergeCell ref="J275:J276"/>
    <mergeCell ref="K275:K276"/>
    <mergeCell ref="L275:L276"/>
    <mergeCell ref="M275:M276"/>
    <mergeCell ref="N275:N276"/>
    <mergeCell ref="O275:O276"/>
    <mergeCell ref="O272:O273"/>
    <mergeCell ref="P272:P273"/>
    <mergeCell ref="Q272:Q273"/>
    <mergeCell ref="R272:R273"/>
    <mergeCell ref="S272:S273"/>
    <mergeCell ref="T272:T273"/>
    <mergeCell ref="G272:G276"/>
    <mergeCell ref="J272:J273"/>
    <mergeCell ref="K272:K273"/>
    <mergeCell ref="L272:L273"/>
    <mergeCell ref="M272:M273"/>
    <mergeCell ref="N272:N273"/>
    <mergeCell ref="T270:T271"/>
    <mergeCell ref="U270:U271"/>
    <mergeCell ref="V270:V271"/>
    <mergeCell ref="W270:W271"/>
    <mergeCell ref="X270:X271"/>
    <mergeCell ref="X267:X268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R267:R268"/>
    <mergeCell ref="S267:S268"/>
    <mergeCell ref="T267:T268"/>
    <mergeCell ref="U267:U268"/>
    <mergeCell ref="V267:V268"/>
    <mergeCell ref="W267:W268"/>
    <mergeCell ref="L267:L268"/>
    <mergeCell ref="M267:M268"/>
    <mergeCell ref="N267:N268"/>
    <mergeCell ref="O267:O268"/>
    <mergeCell ref="P267:P268"/>
    <mergeCell ref="Q267:Q268"/>
    <mergeCell ref="A267:A271"/>
    <mergeCell ref="B267:B271"/>
    <mergeCell ref="C267:C271"/>
    <mergeCell ref="D267:D271"/>
    <mergeCell ref="E267:E271"/>
    <mergeCell ref="F267:F271"/>
    <mergeCell ref="G267:G271"/>
    <mergeCell ref="J267:J268"/>
    <mergeCell ref="K267:K268"/>
    <mergeCell ref="R265:R266"/>
    <mergeCell ref="S265:S266"/>
    <mergeCell ref="T265:T266"/>
    <mergeCell ref="U265:U266"/>
    <mergeCell ref="V265:V266"/>
    <mergeCell ref="W265:W266"/>
    <mergeCell ref="W262:W263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Q262:Q263"/>
    <mergeCell ref="R262:R263"/>
    <mergeCell ref="S262:S263"/>
    <mergeCell ref="T262:T263"/>
    <mergeCell ref="U262:U263"/>
    <mergeCell ref="V262:V263"/>
    <mergeCell ref="S270:S271"/>
    <mergeCell ref="K262:K263"/>
    <mergeCell ref="L262:L263"/>
    <mergeCell ref="M262:M263"/>
    <mergeCell ref="N262:N263"/>
    <mergeCell ref="O262:O263"/>
    <mergeCell ref="P262:P263"/>
    <mergeCell ref="W260:W261"/>
    <mergeCell ref="X260:X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Q260:Q261"/>
    <mergeCell ref="R260:R261"/>
    <mergeCell ref="S260:S261"/>
    <mergeCell ref="T260:T261"/>
    <mergeCell ref="U260:U261"/>
    <mergeCell ref="V260:V261"/>
    <mergeCell ref="X265:X266"/>
    <mergeCell ref="J260:J261"/>
    <mergeCell ref="K260:K261"/>
    <mergeCell ref="L260:L261"/>
    <mergeCell ref="M260:M261"/>
    <mergeCell ref="N260:N261"/>
    <mergeCell ref="O260:O261"/>
    <mergeCell ref="P260:P261"/>
    <mergeCell ref="P257:P258"/>
    <mergeCell ref="Q257:Q258"/>
    <mergeCell ref="R257:R258"/>
    <mergeCell ref="S257:S258"/>
    <mergeCell ref="T257:T258"/>
    <mergeCell ref="U257:U258"/>
    <mergeCell ref="J257:J258"/>
    <mergeCell ref="K257:K258"/>
    <mergeCell ref="L257:L258"/>
    <mergeCell ref="M257:M258"/>
    <mergeCell ref="N257:N258"/>
    <mergeCell ref="O257:O258"/>
    <mergeCell ref="A257:A261"/>
    <mergeCell ref="B257:B261"/>
    <mergeCell ref="C257:C261"/>
    <mergeCell ref="D257:D261"/>
    <mergeCell ref="E257:E261"/>
    <mergeCell ref="F257:F261"/>
    <mergeCell ref="G257:G261"/>
    <mergeCell ref="P255:P256"/>
    <mergeCell ref="Q255:Q256"/>
    <mergeCell ref="R255:R256"/>
    <mergeCell ref="S255:S256"/>
    <mergeCell ref="T255:T256"/>
    <mergeCell ref="U255:U256"/>
    <mergeCell ref="U252:U253"/>
    <mergeCell ref="V252:V253"/>
    <mergeCell ref="W252:W253"/>
    <mergeCell ref="X252:X253"/>
    <mergeCell ref="J255:J256"/>
    <mergeCell ref="K255:K256"/>
    <mergeCell ref="L255:L256"/>
    <mergeCell ref="M255:M256"/>
    <mergeCell ref="N255:N256"/>
    <mergeCell ref="O255:O256"/>
    <mergeCell ref="O252:O253"/>
    <mergeCell ref="P252:P253"/>
    <mergeCell ref="Q252:Q253"/>
    <mergeCell ref="R252:R253"/>
    <mergeCell ref="S252:S253"/>
    <mergeCell ref="T252:T253"/>
    <mergeCell ref="V257:V258"/>
    <mergeCell ref="W257:W258"/>
    <mergeCell ref="X257:X258"/>
    <mergeCell ref="Q247:Q248"/>
    <mergeCell ref="J247:J248"/>
    <mergeCell ref="K247:K248"/>
    <mergeCell ref="X250:X251"/>
    <mergeCell ref="G252:G256"/>
    <mergeCell ref="J252:J253"/>
    <mergeCell ref="K252:K253"/>
    <mergeCell ref="L252:L253"/>
    <mergeCell ref="M252:M253"/>
    <mergeCell ref="N252:N253"/>
    <mergeCell ref="A252:A256"/>
    <mergeCell ref="B252:B256"/>
    <mergeCell ref="C252:C256"/>
    <mergeCell ref="D252:D256"/>
    <mergeCell ref="E252:E256"/>
    <mergeCell ref="F252:F256"/>
    <mergeCell ref="S250:S251"/>
    <mergeCell ref="T250:T251"/>
    <mergeCell ref="U250:U251"/>
    <mergeCell ref="V250:V251"/>
    <mergeCell ref="W250:W251"/>
    <mergeCell ref="V255:V256"/>
    <mergeCell ref="W255:W256"/>
    <mergeCell ref="A247:A251"/>
    <mergeCell ref="B247:B251"/>
    <mergeCell ref="C247:C251"/>
    <mergeCell ref="D247:D251"/>
    <mergeCell ref="E247:E251"/>
    <mergeCell ref="F247:F251"/>
    <mergeCell ref="G247:G251"/>
    <mergeCell ref="X255:X256"/>
    <mergeCell ref="R242:R243"/>
    <mergeCell ref="S242:S243"/>
    <mergeCell ref="T242:T243"/>
    <mergeCell ref="U242:U243"/>
    <mergeCell ref="V242:V243"/>
    <mergeCell ref="K242:K243"/>
    <mergeCell ref="L242:L243"/>
    <mergeCell ref="M242:M243"/>
    <mergeCell ref="N242:N243"/>
    <mergeCell ref="O242:O243"/>
    <mergeCell ref="P242:P243"/>
    <mergeCell ref="X247:X248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R247:R248"/>
    <mergeCell ref="S247:S248"/>
    <mergeCell ref="T247:T248"/>
    <mergeCell ref="U247:U248"/>
    <mergeCell ref="V247:V248"/>
    <mergeCell ref="W247:W248"/>
    <mergeCell ref="L247:L248"/>
    <mergeCell ref="M247:M248"/>
    <mergeCell ref="N247:N248"/>
    <mergeCell ref="O247:O248"/>
    <mergeCell ref="P247:P248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Q240:Q241"/>
    <mergeCell ref="R240:R241"/>
    <mergeCell ref="S240:S241"/>
    <mergeCell ref="T240:T241"/>
    <mergeCell ref="U240:U241"/>
    <mergeCell ref="V240:V241"/>
    <mergeCell ref="X245:X246"/>
    <mergeCell ref="R245:R246"/>
    <mergeCell ref="S245:S246"/>
    <mergeCell ref="T245:T246"/>
    <mergeCell ref="U245:U246"/>
    <mergeCell ref="V245:V246"/>
    <mergeCell ref="W245:W246"/>
    <mergeCell ref="W242:W243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Q242:Q243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P237:P238"/>
    <mergeCell ref="Q237:Q238"/>
    <mergeCell ref="R237:R238"/>
    <mergeCell ref="S237:S238"/>
    <mergeCell ref="T237:T238"/>
    <mergeCell ref="U237:U238"/>
    <mergeCell ref="J237:J238"/>
    <mergeCell ref="K237:K238"/>
    <mergeCell ref="L237:L238"/>
    <mergeCell ref="M237:M238"/>
    <mergeCell ref="N237:N238"/>
    <mergeCell ref="O237:O238"/>
    <mergeCell ref="W240:W241"/>
    <mergeCell ref="X240:X241"/>
    <mergeCell ref="X235:X236"/>
    <mergeCell ref="A237:A241"/>
    <mergeCell ref="B237:B241"/>
    <mergeCell ref="C237:C241"/>
    <mergeCell ref="D237:D241"/>
    <mergeCell ref="E237:E241"/>
    <mergeCell ref="F237:F241"/>
    <mergeCell ref="G237:G241"/>
    <mergeCell ref="P235:P236"/>
    <mergeCell ref="Q235:Q236"/>
    <mergeCell ref="R235:R236"/>
    <mergeCell ref="S235:S236"/>
    <mergeCell ref="T235:T236"/>
    <mergeCell ref="U235:U236"/>
    <mergeCell ref="U232:U233"/>
    <mergeCell ref="V232:V233"/>
    <mergeCell ref="W232:W233"/>
    <mergeCell ref="X232:X233"/>
    <mergeCell ref="J235:J236"/>
    <mergeCell ref="K235:K236"/>
    <mergeCell ref="L235:L236"/>
    <mergeCell ref="M235:M236"/>
    <mergeCell ref="N235:N236"/>
    <mergeCell ref="O235:O236"/>
    <mergeCell ref="O232:O233"/>
    <mergeCell ref="P232:P233"/>
    <mergeCell ref="Q232:Q233"/>
    <mergeCell ref="R232:R233"/>
    <mergeCell ref="S232:S233"/>
    <mergeCell ref="T232:T233"/>
    <mergeCell ref="V237:V238"/>
    <mergeCell ref="W237:W238"/>
    <mergeCell ref="O227:O228"/>
    <mergeCell ref="P227:P228"/>
    <mergeCell ref="Q227:Q228"/>
    <mergeCell ref="J227:J228"/>
    <mergeCell ref="K227:K228"/>
    <mergeCell ref="X230:X231"/>
    <mergeCell ref="G232:G236"/>
    <mergeCell ref="J232:J233"/>
    <mergeCell ref="K232:K233"/>
    <mergeCell ref="L232:L233"/>
    <mergeCell ref="M232:M233"/>
    <mergeCell ref="N232:N233"/>
    <mergeCell ref="A232:A236"/>
    <mergeCell ref="B232:B236"/>
    <mergeCell ref="C232:C236"/>
    <mergeCell ref="D232:D236"/>
    <mergeCell ref="E232:E236"/>
    <mergeCell ref="F232:F236"/>
    <mergeCell ref="S230:S231"/>
    <mergeCell ref="T230:T231"/>
    <mergeCell ref="U230:U231"/>
    <mergeCell ref="V230:V231"/>
    <mergeCell ref="W230:W231"/>
    <mergeCell ref="V235:V236"/>
    <mergeCell ref="W235:W236"/>
    <mergeCell ref="A227:A231"/>
    <mergeCell ref="B227:B231"/>
    <mergeCell ref="C227:C231"/>
    <mergeCell ref="D227:D231"/>
    <mergeCell ref="E227:E231"/>
    <mergeCell ref="F227:F231"/>
    <mergeCell ref="G227:G231"/>
    <mergeCell ref="Q225:Q226"/>
    <mergeCell ref="Q222:Q223"/>
    <mergeCell ref="R222:R223"/>
    <mergeCell ref="S222:S223"/>
    <mergeCell ref="T222:T223"/>
    <mergeCell ref="U222:U223"/>
    <mergeCell ref="V222:V223"/>
    <mergeCell ref="K222:K223"/>
    <mergeCell ref="L222:L223"/>
    <mergeCell ref="M222:M223"/>
    <mergeCell ref="N222:N223"/>
    <mergeCell ref="O222:O223"/>
    <mergeCell ref="P222:P223"/>
    <mergeCell ref="X227:X228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R227:R228"/>
    <mergeCell ref="S227:S228"/>
    <mergeCell ref="T227:T228"/>
    <mergeCell ref="U227:U228"/>
    <mergeCell ref="V227:V228"/>
    <mergeCell ref="W227:W228"/>
    <mergeCell ref="L227:L228"/>
    <mergeCell ref="M227:M228"/>
    <mergeCell ref="N227:N228"/>
    <mergeCell ref="W220:W221"/>
    <mergeCell ref="X220:X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Q220:Q221"/>
    <mergeCell ref="R220:R221"/>
    <mergeCell ref="S220:S221"/>
    <mergeCell ref="T220:T221"/>
    <mergeCell ref="U220:U221"/>
    <mergeCell ref="V220:V221"/>
    <mergeCell ref="X225:X226"/>
    <mergeCell ref="R225:R226"/>
    <mergeCell ref="S225:S226"/>
    <mergeCell ref="T225:T226"/>
    <mergeCell ref="U225:U226"/>
    <mergeCell ref="V225:V226"/>
    <mergeCell ref="W225:W226"/>
    <mergeCell ref="W222:W223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J220:J221"/>
    <mergeCell ref="K220:K221"/>
    <mergeCell ref="L220:L221"/>
    <mergeCell ref="M220:M221"/>
    <mergeCell ref="N220:N221"/>
    <mergeCell ref="O220:O221"/>
    <mergeCell ref="P220:P221"/>
    <mergeCell ref="P217:P218"/>
    <mergeCell ref="Q217:Q218"/>
    <mergeCell ref="R217:R218"/>
    <mergeCell ref="S217:S218"/>
    <mergeCell ref="T217:T218"/>
    <mergeCell ref="U217:U218"/>
    <mergeCell ref="J217:J218"/>
    <mergeCell ref="K217:K218"/>
    <mergeCell ref="L217:L218"/>
    <mergeCell ref="M217:M218"/>
    <mergeCell ref="N217:N218"/>
    <mergeCell ref="O217:O218"/>
    <mergeCell ref="A217:A221"/>
    <mergeCell ref="B217:B221"/>
    <mergeCell ref="C217:C221"/>
    <mergeCell ref="D217:D221"/>
    <mergeCell ref="E217:E221"/>
    <mergeCell ref="F217:F221"/>
    <mergeCell ref="G217:G221"/>
    <mergeCell ref="P215:P216"/>
    <mergeCell ref="Q215:Q216"/>
    <mergeCell ref="R215:R216"/>
    <mergeCell ref="S215:S216"/>
    <mergeCell ref="T215:T216"/>
    <mergeCell ref="U215:U216"/>
    <mergeCell ref="U212:U213"/>
    <mergeCell ref="V212:V213"/>
    <mergeCell ref="W212:W213"/>
    <mergeCell ref="X212:X213"/>
    <mergeCell ref="J215:J216"/>
    <mergeCell ref="K215:K216"/>
    <mergeCell ref="L215:L216"/>
    <mergeCell ref="M215:M216"/>
    <mergeCell ref="N215:N216"/>
    <mergeCell ref="O215:O216"/>
    <mergeCell ref="O212:O213"/>
    <mergeCell ref="P212:P213"/>
    <mergeCell ref="Q212:Q213"/>
    <mergeCell ref="R212:R213"/>
    <mergeCell ref="S212:S213"/>
    <mergeCell ref="T212:T213"/>
    <mergeCell ref="V217:V218"/>
    <mergeCell ref="W217:W218"/>
    <mergeCell ref="X217:X218"/>
    <mergeCell ref="Q207:Q208"/>
    <mergeCell ref="J207:J208"/>
    <mergeCell ref="K207:K208"/>
    <mergeCell ref="X210:X211"/>
    <mergeCell ref="G212:G216"/>
    <mergeCell ref="J212:J213"/>
    <mergeCell ref="K212:K213"/>
    <mergeCell ref="L212:L213"/>
    <mergeCell ref="M212:M213"/>
    <mergeCell ref="N212:N213"/>
    <mergeCell ref="A212:A216"/>
    <mergeCell ref="B212:B216"/>
    <mergeCell ref="C212:C216"/>
    <mergeCell ref="D212:D216"/>
    <mergeCell ref="E212:E216"/>
    <mergeCell ref="F212:F216"/>
    <mergeCell ref="S210:S211"/>
    <mergeCell ref="T210:T211"/>
    <mergeCell ref="U210:U211"/>
    <mergeCell ref="V210:V211"/>
    <mergeCell ref="W210:W211"/>
    <mergeCell ref="V215:V216"/>
    <mergeCell ref="W215:W216"/>
    <mergeCell ref="A207:A211"/>
    <mergeCell ref="B207:B211"/>
    <mergeCell ref="C207:C211"/>
    <mergeCell ref="D207:D211"/>
    <mergeCell ref="E207:E211"/>
    <mergeCell ref="F207:F211"/>
    <mergeCell ref="G207:G211"/>
    <mergeCell ref="X215:X216"/>
    <mergeCell ref="R202:R203"/>
    <mergeCell ref="S202:S203"/>
    <mergeCell ref="T202:T203"/>
    <mergeCell ref="U202:U203"/>
    <mergeCell ref="V202:V203"/>
    <mergeCell ref="K202:K203"/>
    <mergeCell ref="L202:L203"/>
    <mergeCell ref="M202:M203"/>
    <mergeCell ref="N202:N203"/>
    <mergeCell ref="O202:O203"/>
    <mergeCell ref="P202:P203"/>
    <mergeCell ref="X207:X208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R207:R208"/>
    <mergeCell ref="S207:S208"/>
    <mergeCell ref="T207:T208"/>
    <mergeCell ref="U207:U208"/>
    <mergeCell ref="V207:V208"/>
    <mergeCell ref="W207:W208"/>
    <mergeCell ref="L207:L208"/>
    <mergeCell ref="M207:M208"/>
    <mergeCell ref="N207:N208"/>
    <mergeCell ref="O207:O208"/>
    <mergeCell ref="P207:P208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Q200:Q201"/>
    <mergeCell ref="R200:R201"/>
    <mergeCell ref="S200:S201"/>
    <mergeCell ref="T200:T201"/>
    <mergeCell ref="U200:U201"/>
    <mergeCell ref="V200:V201"/>
    <mergeCell ref="X205:X206"/>
    <mergeCell ref="R205:R206"/>
    <mergeCell ref="S205:S206"/>
    <mergeCell ref="T205:T206"/>
    <mergeCell ref="U205:U206"/>
    <mergeCell ref="V205:V206"/>
    <mergeCell ref="W205:W206"/>
    <mergeCell ref="W202:W203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Q202:Q203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P197:P198"/>
    <mergeCell ref="Q197:Q198"/>
    <mergeCell ref="R197:R198"/>
    <mergeCell ref="S197:S198"/>
    <mergeCell ref="T197:T198"/>
    <mergeCell ref="U197:U198"/>
    <mergeCell ref="J197:J198"/>
    <mergeCell ref="K197:K198"/>
    <mergeCell ref="L197:L198"/>
    <mergeCell ref="M197:M198"/>
    <mergeCell ref="N197:N198"/>
    <mergeCell ref="O197:O198"/>
    <mergeCell ref="W200:W201"/>
    <mergeCell ref="X200:X201"/>
    <mergeCell ref="X195:X196"/>
    <mergeCell ref="A197:A201"/>
    <mergeCell ref="B197:B201"/>
    <mergeCell ref="C197:C201"/>
    <mergeCell ref="D197:D201"/>
    <mergeCell ref="E197:E201"/>
    <mergeCell ref="F197:F201"/>
    <mergeCell ref="G197:G201"/>
    <mergeCell ref="P195:P196"/>
    <mergeCell ref="Q195:Q196"/>
    <mergeCell ref="R195:R196"/>
    <mergeCell ref="S195:S196"/>
    <mergeCell ref="T195:T196"/>
    <mergeCell ref="U195:U196"/>
    <mergeCell ref="U192:U193"/>
    <mergeCell ref="V192:V193"/>
    <mergeCell ref="W192:W193"/>
    <mergeCell ref="X192:X193"/>
    <mergeCell ref="J195:J196"/>
    <mergeCell ref="K195:K196"/>
    <mergeCell ref="L195:L196"/>
    <mergeCell ref="M195:M196"/>
    <mergeCell ref="N195:N196"/>
    <mergeCell ref="O195:O196"/>
    <mergeCell ref="O192:O193"/>
    <mergeCell ref="P192:P193"/>
    <mergeCell ref="Q192:Q193"/>
    <mergeCell ref="R192:R193"/>
    <mergeCell ref="S192:S193"/>
    <mergeCell ref="T192:T193"/>
    <mergeCell ref="V197:V198"/>
    <mergeCell ref="W197:W198"/>
    <mergeCell ref="O187:O188"/>
    <mergeCell ref="P187:P188"/>
    <mergeCell ref="Q187:Q188"/>
    <mergeCell ref="J187:J188"/>
    <mergeCell ref="K187:K188"/>
    <mergeCell ref="X190:X191"/>
    <mergeCell ref="G192:G196"/>
    <mergeCell ref="J192:J193"/>
    <mergeCell ref="K192:K193"/>
    <mergeCell ref="L192:L193"/>
    <mergeCell ref="M192:M193"/>
    <mergeCell ref="N192:N193"/>
    <mergeCell ref="A192:A196"/>
    <mergeCell ref="B192:B196"/>
    <mergeCell ref="C192:C196"/>
    <mergeCell ref="D192:D196"/>
    <mergeCell ref="E192:E196"/>
    <mergeCell ref="F192:F196"/>
    <mergeCell ref="S190:S191"/>
    <mergeCell ref="T190:T191"/>
    <mergeCell ref="U190:U191"/>
    <mergeCell ref="V190:V191"/>
    <mergeCell ref="W190:W191"/>
    <mergeCell ref="V195:V196"/>
    <mergeCell ref="W195:W196"/>
    <mergeCell ref="A187:A191"/>
    <mergeCell ref="B187:B191"/>
    <mergeCell ref="C187:C191"/>
    <mergeCell ref="D187:D191"/>
    <mergeCell ref="E187:E191"/>
    <mergeCell ref="F187:F191"/>
    <mergeCell ref="G187:G191"/>
    <mergeCell ref="Q185:Q186"/>
    <mergeCell ref="Q182:Q183"/>
    <mergeCell ref="R182:R183"/>
    <mergeCell ref="S182:S183"/>
    <mergeCell ref="T182:T183"/>
    <mergeCell ref="U182:U183"/>
    <mergeCell ref="V182:V183"/>
    <mergeCell ref="K182:K183"/>
    <mergeCell ref="L182:L183"/>
    <mergeCell ref="M182:M183"/>
    <mergeCell ref="N182:N183"/>
    <mergeCell ref="O182:O183"/>
    <mergeCell ref="P182:P183"/>
    <mergeCell ref="X187:X188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R187:R188"/>
    <mergeCell ref="S187:S188"/>
    <mergeCell ref="T187:T188"/>
    <mergeCell ref="U187:U188"/>
    <mergeCell ref="V187:V188"/>
    <mergeCell ref="W187:W188"/>
    <mergeCell ref="L187:L188"/>
    <mergeCell ref="M187:M188"/>
    <mergeCell ref="N187:N188"/>
    <mergeCell ref="W180:W181"/>
    <mergeCell ref="X180:X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Q180:Q181"/>
    <mergeCell ref="R180:R181"/>
    <mergeCell ref="S180:S181"/>
    <mergeCell ref="T180:T181"/>
    <mergeCell ref="U180:U181"/>
    <mergeCell ref="V180:V181"/>
    <mergeCell ref="X185:X186"/>
    <mergeCell ref="R185:R186"/>
    <mergeCell ref="S185:S186"/>
    <mergeCell ref="T185:T186"/>
    <mergeCell ref="U185:U186"/>
    <mergeCell ref="V185:V186"/>
    <mergeCell ref="W185:W186"/>
    <mergeCell ref="W182:W183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J180:J181"/>
    <mergeCell ref="K180:K181"/>
    <mergeCell ref="L180:L181"/>
    <mergeCell ref="M180:M181"/>
    <mergeCell ref="N180:N181"/>
    <mergeCell ref="O180:O181"/>
    <mergeCell ref="P180:P181"/>
    <mergeCell ref="P177:P178"/>
    <mergeCell ref="Q177:Q178"/>
    <mergeCell ref="R177:R178"/>
    <mergeCell ref="S177:S178"/>
    <mergeCell ref="T177:T178"/>
    <mergeCell ref="U177:U178"/>
    <mergeCell ref="J177:J178"/>
    <mergeCell ref="K177:K178"/>
    <mergeCell ref="L177:L178"/>
    <mergeCell ref="M177:M178"/>
    <mergeCell ref="N177:N178"/>
    <mergeCell ref="O177:O178"/>
    <mergeCell ref="A177:A181"/>
    <mergeCell ref="B177:B181"/>
    <mergeCell ref="C177:C181"/>
    <mergeCell ref="D177:D181"/>
    <mergeCell ref="E177:E181"/>
    <mergeCell ref="F177:F181"/>
    <mergeCell ref="G177:G181"/>
    <mergeCell ref="P175:P176"/>
    <mergeCell ref="Q175:Q176"/>
    <mergeCell ref="R175:R176"/>
    <mergeCell ref="S175:S176"/>
    <mergeCell ref="T175:T176"/>
    <mergeCell ref="U175:U176"/>
    <mergeCell ref="U172:U173"/>
    <mergeCell ref="V172:V173"/>
    <mergeCell ref="W172:W173"/>
    <mergeCell ref="X172:X173"/>
    <mergeCell ref="J175:J176"/>
    <mergeCell ref="K175:K176"/>
    <mergeCell ref="L175:L176"/>
    <mergeCell ref="M175:M176"/>
    <mergeCell ref="N175:N176"/>
    <mergeCell ref="O175:O176"/>
    <mergeCell ref="O172:O173"/>
    <mergeCell ref="P172:P173"/>
    <mergeCell ref="Q172:Q173"/>
    <mergeCell ref="R172:R173"/>
    <mergeCell ref="S172:S173"/>
    <mergeCell ref="T172:T173"/>
    <mergeCell ref="V177:V178"/>
    <mergeCell ref="W177:W178"/>
    <mergeCell ref="X177:X178"/>
    <mergeCell ref="Q167:Q168"/>
    <mergeCell ref="J167:J168"/>
    <mergeCell ref="K167:K168"/>
    <mergeCell ref="X170:X171"/>
    <mergeCell ref="G172:G176"/>
    <mergeCell ref="J172:J173"/>
    <mergeCell ref="K172:K173"/>
    <mergeCell ref="L172:L173"/>
    <mergeCell ref="M172:M173"/>
    <mergeCell ref="N172:N173"/>
    <mergeCell ref="A172:A176"/>
    <mergeCell ref="B172:B176"/>
    <mergeCell ref="C172:C176"/>
    <mergeCell ref="D172:D176"/>
    <mergeCell ref="E172:E176"/>
    <mergeCell ref="F172:F176"/>
    <mergeCell ref="S170:S171"/>
    <mergeCell ref="T170:T171"/>
    <mergeCell ref="U170:U171"/>
    <mergeCell ref="V170:V171"/>
    <mergeCell ref="W170:W171"/>
    <mergeCell ref="V175:V176"/>
    <mergeCell ref="W175:W176"/>
    <mergeCell ref="A167:A171"/>
    <mergeCell ref="B167:B171"/>
    <mergeCell ref="C167:C171"/>
    <mergeCell ref="D167:D171"/>
    <mergeCell ref="E167:E171"/>
    <mergeCell ref="F167:F171"/>
    <mergeCell ref="G167:G171"/>
    <mergeCell ref="X175:X176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X167:X168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R167:R168"/>
    <mergeCell ref="S167:S168"/>
    <mergeCell ref="T167:T168"/>
    <mergeCell ref="U167:U168"/>
    <mergeCell ref="V167:V168"/>
    <mergeCell ref="W167:W168"/>
    <mergeCell ref="L167:L168"/>
    <mergeCell ref="M167:M168"/>
    <mergeCell ref="N167:N168"/>
    <mergeCell ref="O167:O168"/>
    <mergeCell ref="P167:P168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Q160:Q161"/>
    <mergeCell ref="R160:R161"/>
    <mergeCell ref="S160:S161"/>
    <mergeCell ref="T160:T161"/>
    <mergeCell ref="U160:U161"/>
    <mergeCell ref="V160:V161"/>
    <mergeCell ref="X165:X166"/>
    <mergeCell ref="R165:R166"/>
    <mergeCell ref="S165:S166"/>
    <mergeCell ref="T165:T166"/>
    <mergeCell ref="U165:U166"/>
    <mergeCell ref="V165:V166"/>
    <mergeCell ref="W165:W166"/>
    <mergeCell ref="W162:W163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Q162:Q163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P157:P158"/>
    <mergeCell ref="Q157:Q158"/>
    <mergeCell ref="R157:R158"/>
    <mergeCell ref="S157:S158"/>
    <mergeCell ref="T157:T158"/>
    <mergeCell ref="U157:U158"/>
    <mergeCell ref="J157:J158"/>
    <mergeCell ref="K157:K158"/>
    <mergeCell ref="L157:L158"/>
    <mergeCell ref="M157:M158"/>
    <mergeCell ref="N157:N158"/>
    <mergeCell ref="O157:O158"/>
    <mergeCell ref="W160:W161"/>
    <mergeCell ref="X160:X161"/>
    <mergeCell ref="X155:X156"/>
    <mergeCell ref="A157:A161"/>
    <mergeCell ref="B157:B161"/>
    <mergeCell ref="C157:C161"/>
    <mergeCell ref="D157:D161"/>
    <mergeCell ref="E157:E161"/>
    <mergeCell ref="F157:F161"/>
    <mergeCell ref="G157:G161"/>
    <mergeCell ref="P155:P156"/>
    <mergeCell ref="Q155:Q156"/>
    <mergeCell ref="R155:R156"/>
    <mergeCell ref="S155:S156"/>
    <mergeCell ref="T155:T156"/>
    <mergeCell ref="U155:U156"/>
    <mergeCell ref="U152:U153"/>
    <mergeCell ref="V152:V153"/>
    <mergeCell ref="W152:W153"/>
    <mergeCell ref="X152:X153"/>
    <mergeCell ref="J155:J156"/>
    <mergeCell ref="K155:K156"/>
    <mergeCell ref="L155:L156"/>
    <mergeCell ref="M155:M156"/>
    <mergeCell ref="N155:N156"/>
    <mergeCell ref="O155:O156"/>
    <mergeCell ref="O152:O153"/>
    <mergeCell ref="P152:P153"/>
    <mergeCell ref="Q152:Q153"/>
    <mergeCell ref="R152:R153"/>
    <mergeCell ref="S152:S153"/>
    <mergeCell ref="T152:T153"/>
    <mergeCell ref="V157:V158"/>
    <mergeCell ref="W157:W158"/>
    <mergeCell ref="O147:O148"/>
    <mergeCell ref="P147:P148"/>
    <mergeCell ref="Q147:Q148"/>
    <mergeCell ref="J147:J148"/>
    <mergeCell ref="K147:K148"/>
    <mergeCell ref="X150:X151"/>
    <mergeCell ref="G152:G156"/>
    <mergeCell ref="J152:J153"/>
    <mergeCell ref="K152:K153"/>
    <mergeCell ref="L152:L153"/>
    <mergeCell ref="M152:M153"/>
    <mergeCell ref="N152:N153"/>
    <mergeCell ref="A152:A156"/>
    <mergeCell ref="B152:B156"/>
    <mergeCell ref="C152:C156"/>
    <mergeCell ref="D152:D156"/>
    <mergeCell ref="E152:E156"/>
    <mergeCell ref="F152:F156"/>
    <mergeCell ref="S150:S151"/>
    <mergeCell ref="T150:T151"/>
    <mergeCell ref="U150:U151"/>
    <mergeCell ref="V150:V151"/>
    <mergeCell ref="W150:W151"/>
    <mergeCell ref="V155:V156"/>
    <mergeCell ref="W155:W156"/>
    <mergeCell ref="A147:A151"/>
    <mergeCell ref="B147:B151"/>
    <mergeCell ref="C147:C151"/>
    <mergeCell ref="D147:D151"/>
    <mergeCell ref="E147:E151"/>
    <mergeCell ref="F147:F151"/>
    <mergeCell ref="G147:G151"/>
    <mergeCell ref="Q145:Q146"/>
    <mergeCell ref="Q142:Q143"/>
    <mergeCell ref="R142:R143"/>
    <mergeCell ref="S142:S143"/>
    <mergeCell ref="T142:T143"/>
    <mergeCell ref="U142:U143"/>
    <mergeCell ref="V142:V143"/>
    <mergeCell ref="K142:K143"/>
    <mergeCell ref="L142:L143"/>
    <mergeCell ref="M142:M143"/>
    <mergeCell ref="N142:N143"/>
    <mergeCell ref="O142:O143"/>
    <mergeCell ref="P142:P143"/>
    <mergeCell ref="X147:X148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R147:R148"/>
    <mergeCell ref="S147:S148"/>
    <mergeCell ref="T147:T148"/>
    <mergeCell ref="U147:U148"/>
    <mergeCell ref="V147:V148"/>
    <mergeCell ref="W147:W148"/>
    <mergeCell ref="L147:L148"/>
    <mergeCell ref="M147:M148"/>
    <mergeCell ref="N147:N148"/>
    <mergeCell ref="W140:W141"/>
    <mergeCell ref="X140:X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Q140:Q141"/>
    <mergeCell ref="R140:R141"/>
    <mergeCell ref="S140:S141"/>
    <mergeCell ref="T140:T141"/>
    <mergeCell ref="U140:U141"/>
    <mergeCell ref="V140:V141"/>
    <mergeCell ref="X145:X146"/>
    <mergeCell ref="R145:R146"/>
    <mergeCell ref="S145:S146"/>
    <mergeCell ref="T145:T146"/>
    <mergeCell ref="U145:U146"/>
    <mergeCell ref="V145:V146"/>
    <mergeCell ref="W145:W146"/>
    <mergeCell ref="W142:W143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J140:J141"/>
    <mergeCell ref="K140:K141"/>
    <mergeCell ref="L140:L141"/>
    <mergeCell ref="M140:M141"/>
    <mergeCell ref="N140:N141"/>
    <mergeCell ref="O140:O141"/>
    <mergeCell ref="P140:P141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A137:A141"/>
    <mergeCell ref="B137:B141"/>
    <mergeCell ref="C137:C141"/>
    <mergeCell ref="D137:D141"/>
    <mergeCell ref="E137:E141"/>
    <mergeCell ref="F137:F141"/>
    <mergeCell ref="G137:G141"/>
    <mergeCell ref="P135:P136"/>
    <mergeCell ref="Q135:Q136"/>
    <mergeCell ref="R135:R136"/>
    <mergeCell ref="S135:S136"/>
    <mergeCell ref="T135:T136"/>
    <mergeCell ref="U135:U136"/>
    <mergeCell ref="U132:U133"/>
    <mergeCell ref="V132:V133"/>
    <mergeCell ref="W132:W133"/>
    <mergeCell ref="X132:X133"/>
    <mergeCell ref="J135:J136"/>
    <mergeCell ref="K135:K136"/>
    <mergeCell ref="L135:L136"/>
    <mergeCell ref="M135:M136"/>
    <mergeCell ref="N135:N136"/>
    <mergeCell ref="O135:O136"/>
    <mergeCell ref="O132:O133"/>
    <mergeCell ref="P132:P133"/>
    <mergeCell ref="Q132:Q133"/>
    <mergeCell ref="R132:R133"/>
    <mergeCell ref="S132:S133"/>
    <mergeCell ref="T132:T133"/>
    <mergeCell ref="V137:V138"/>
    <mergeCell ref="W137:W138"/>
    <mergeCell ref="X137:X138"/>
    <mergeCell ref="Q127:Q128"/>
    <mergeCell ref="J127:J128"/>
    <mergeCell ref="K127:K128"/>
    <mergeCell ref="X130:X131"/>
    <mergeCell ref="G132:G136"/>
    <mergeCell ref="J132:J133"/>
    <mergeCell ref="K132:K133"/>
    <mergeCell ref="L132:L133"/>
    <mergeCell ref="M132:M133"/>
    <mergeCell ref="N132:N133"/>
    <mergeCell ref="A132:A136"/>
    <mergeCell ref="B132:B136"/>
    <mergeCell ref="C132:C136"/>
    <mergeCell ref="D132:D136"/>
    <mergeCell ref="E132:E136"/>
    <mergeCell ref="F132:F136"/>
    <mergeCell ref="S130:S131"/>
    <mergeCell ref="T130:T131"/>
    <mergeCell ref="U130:U131"/>
    <mergeCell ref="V130:V131"/>
    <mergeCell ref="W130:W131"/>
    <mergeCell ref="V135:V136"/>
    <mergeCell ref="W135:W136"/>
    <mergeCell ref="A127:A131"/>
    <mergeCell ref="B127:B131"/>
    <mergeCell ref="C127:C131"/>
    <mergeCell ref="D127:D131"/>
    <mergeCell ref="E127:E131"/>
    <mergeCell ref="F127:F131"/>
    <mergeCell ref="G127:G131"/>
    <mergeCell ref="X135:X136"/>
    <mergeCell ref="R122:R123"/>
    <mergeCell ref="S122:S123"/>
    <mergeCell ref="T122:T123"/>
    <mergeCell ref="U122:U123"/>
    <mergeCell ref="V122:V123"/>
    <mergeCell ref="K122:K123"/>
    <mergeCell ref="L122:L123"/>
    <mergeCell ref="M122:M123"/>
    <mergeCell ref="N122:N123"/>
    <mergeCell ref="O122:O123"/>
    <mergeCell ref="P122:P123"/>
    <mergeCell ref="X127:X128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R127:R128"/>
    <mergeCell ref="S127:S128"/>
    <mergeCell ref="T127:T128"/>
    <mergeCell ref="U127:U128"/>
    <mergeCell ref="V127:V128"/>
    <mergeCell ref="W127:W128"/>
    <mergeCell ref="L127:L128"/>
    <mergeCell ref="M127:M128"/>
    <mergeCell ref="N127:N128"/>
    <mergeCell ref="O127:O128"/>
    <mergeCell ref="P127:P128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Q120:Q121"/>
    <mergeCell ref="R120:R121"/>
    <mergeCell ref="S120:S121"/>
    <mergeCell ref="T120:T121"/>
    <mergeCell ref="U120:U121"/>
    <mergeCell ref="V120:V121"/>
    <mergeCell ref="X125:X126"/>
    <mergeCell ref="R125:R126"/>
    <mergeCell ref="S125:S126"/>
    <mergeCell ref="T125:T126"/>
    <mergeCell ref="U125:U126"/>
    <mergeCell ref="V125:V126"/>
    <mergeCell ref="W125:W126"/>
    <mergeCell ref="W122:W123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Q122:Q123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P117:P118"/>
    <mergeCell ref="Q117:Q118"/>
    <mergeCell ref="R117:R118"/>
    <mergeCell ref="S117:S118"/>
    <mergeCell ref="T117:T118"/>
    <mergeCell ref="U117:U118"/>
    <mergeCell ref="J117:J118"/>
    <mergeCell ref="K117:K118"/>
    <mergeCell ref="L117:L118"/>
    <mergeCell ref="M117:M118"/>
    <mergeCell ref="N117:N118"/>
    <mergeCell ref="O117:O118"/>
    <mergeCell ref="W120:W121"/>
    <mergeCell ref="X120:X121"/>
    <mergeCell ref="X115:X116"/>
    <mergeCell ref="A117:A121"/>
    <mergeCell ref="B117:B121"/>
    <mergeCell ref="C117:C121"/>
    <mergeCell ref="D117:D121"/>
    <mergeCell ref="E117:E121"/>
    <mergeCell ref="F117:F121"/>
    <mergeCell ref="G117:G121"/>
    <mergeCell ref="P115:P116"/>
    <mergeCell ref="Q115:Q116"/>
    <mergeCell ref="R115:R116"/>
    <mergeCell ref="S115:S116"/>
    <mergeCell ref="T115:T116"/>
    <mergeCell ref="U115:U116"/>
    <mergeCell ref="U112:U113"/>
    <mergeCell ref="V112:V113"/>
    <mergeCell ref="W112:W113"/>
    <mergeCell ref="X112:X113"/>
    <mergeCell ref="J115:J116"/>
    <mergeCell ref="K115:K116"/>
    <mergeCell ref="L115:L116"/>
    <mergeCell ref="M115:M116"/>
    <mergeCell ref="N115:N116"/>
    <mergeCell ref="O115:O116"/>
    <mergeCell ref="O112:O113"/>
    <mergeCell ref="P112:P113"/>
    <mergeCell ref="Q112:Q113"/>
    <mergeCell ref="R112:R113"/>
    <mergeCell ref="S112:S113"/>
    <mergeCell ref="T112:T113"/>
    <mergeCell ref="V117:V118"/>
    <mergeCell ref="W117:W118"/>
    <mergeCell ref="O107:O108"/>
    <mergeCell ref="P107:P108"/>
    <mergeCell ref="Q107:Q108"/>
    <mergeCell ref="J107:J108"/>
    <mergeCell ref="K107:K108"/>
    <mergeCell ref="X110:X111"/>
    <mergeCell ref="G112:G116"/>
    <mergeCell ref="J112:J113"/>
    <mergeCell ref="K112:K113"/>
    <mergeCell ref="L112:L113"/>
    <mergeCell ref="M112:M113"/>
    <mergeCell ref="N112:N113"/>
    <mergeCell ref="A112:A116"/>
    <mergeCell ref="B112:B116"/>
    <mergeCell ref="C112:C116"/>
    <mergeCell ref="D112:D116"/>
    <mergeCell ref="E112:E116"/>
    <mergeCell ref="F112:F116"/>
    <mergeCell ref="S110:S111"/>
    <mergeCell ref="T110:T111"/>
    <mergeCell ref="U110:U111"/>
    <mergeCell ref="V110:V111"/>
    <mergeCell ref="W110:W111"/>
    <mergeCell ref="V115:V116"/>
    <mergeCell ref="W115:W116"/>
    <mergeCell ref="A107:A111"/>
    <mergeCell ref="B107:B111"/>
    <mergeCell ref="C107:C111"/>
    <mergeCell ref="D107:D111"/>
    <mergeCell ref="E107:E111"/>
    <mergeCell ref="F107:F111"/>
    <mergeCell ref="G107:G111"/>
    <mergeCell ref="Q105:Q106"/>
    <mergeCell ref="Q102:Q103"/>
    <mergeCell ref="R102:R103"/>
    <mergeCell ref="S102:S103"/>
    <mergeCell ref="T102:T103"/>
    <mergeCell ref="U102:U103"/>
    <mergeCell ref="V102:V103"/>
    <mergeCell ref="K102:K103"/>
    <mergeCell ref="L102:L103"/>
    <mergeCell ref="M102:M103"/>
    <mergeCell ref="N102:N103"/>
    <mergeCell ref="O102:O103"/>
    <mergeCell ref="P102:P103"/>
    <mergeCell ref="X107:X108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R107:R108"/>
    <mergeCell ref="S107:S108"/>
    <mergeCell ref="T107:T108"/>
    <mergeCell ref="U107:U108"/>
    <mergeCell ref="V107:V108"/>
    <mergeCell ref="W107:W108"/>
    <mergeCell ref="L107:L108"/>
    <mergeCell ref="M107:M108"/>
    <mergeCell ref="N107:N108"/>
    <mergeCell ref="W100:W101"/>
    <mergeCell ref="X100:X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Q100:Q101"/>
    <mergeCell ref="R100:R101"/>
    <mergeCell ref="S100:S101"/>
    <mergeCell ref="T100:T101"/>
    <mergeCell ref="U100:U101"/>
    <mergeCell ref="V100:V101"/>
    <mergeCell ref="X105:X106"/>
    <mergeCell ref="R105:R106"/>
    <mergeCell ref="S105:S106"/>
    <mergeCell ref="T105:T106"/>
    <mergeCell ref="U105:U106"/>
    <mergeCell ref="V105:V106"/>
    <mergeCell ref="W105:W106"/>
    <mergeCell ref="W102:W103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J100:J101"/>
    <mergeCell ref="K100:K101"/>
    <mergeCell ref="L100:L101"/>
    <mergeCell ref="M100:M101"/>
    <mergeCell ref="N100:N101"/>
    <mergeCell ref="O100:O101"/>
    <mergeCell ref="P100:P101"/>
    <mergeCell ref="P97:P98"/>
    <mergeCell ref="Q97:Q98"/>
    <mergeCell ref="R97:R98"/>
    <mergeCell ref="S97:S98"/>
    <mergeCell ref="T97:T98"/>
    <mergeCell ref="U97:U98"/>
    <mergeCell ref="J97:J98"/>
    <mergeCell ref="K97:K98"/>
    <mergeCell ref="L97:L98"/>
    <mergeCell ref="M97:M98"/>
    <mergeCell ref="N97:N98"/>
    <mergeCell ref="O97:O98"/>
    <mergeCell ref="A97:A101"/>
    <mergeCell ref="B97:B101"/>
    <mergeCell ref="C97:C101"/>
    <mergeCell ref="D97:D101"/>
    <mergeCell ref="E97:E101"/>
    <mergeCell ref="F97:F101"/>
    <mergeCell ref="G97:G101"/>
    <mergeCell ref="P95:P96"/>
    <mergeCell ref="Q95:Q96"/>
    <mergeCell ref="R95:R96"/>
    <mergeCell ref="S95:S96"/>
    <mergeCell ref="T95:T96"/>
    <mergeCell ref="U95:U96"/>
    <mergeCell ref="U92:U93"/>
    <mergeCell ref="V92:V93"/>
    <mergeCell ref="W92:W93"/>
    <mergeCell ref="X92:X93"/>
    <mergeCell ref="J95:J96"/>
    <mergeCell ref="K95:K96"/>
    <mergeCell ref="L95:L96"/>
    <mergeCell ref="M95:M96"/>
    <mergeCell ref="N95:N96"/>
    <mergeCell ref="O95:O96"/>
    <mergeCell ref="O92:O93"/>
    <mergeCell ref="P92:P93"/>
    <mergeCell ref="Q92:Q93"/>
    <mergeCell ref="R92:R93"/>
    <mergeCell ref="S92:S93"/>
    <mergeCell ref="T92:T93"/>
    <mergeCell ref="V97:V98"/>
    <mergeCell ref="W97:W98"/>
    <mergeCell ref="X97:X98"/>
    <mergeCell ref="Q87:Q88"/>
    <mergeCell ref="J87:J88"/>
    <mergeCell ref="K87:K88"/>
    <mergeCell ref="X90:X91"/>
    <mergeCell ref="G92:G96"/>
    <mergeCell ref="J92:J93"/>
    <mergeCell ref="K92:K93"/>
    <mergeCell ref="L92:L93"/>
    <mergeCell ref="M92:M93"/>
    <mergeCell ref="N92:N93"/>
    <mergeCell ref="A92:A96"/>
    <mergeCell ref="B92:B96"/>
    <mergeCell ref="C92:C96"/>
    <mergeCell ref="D92:D96"/>
    <mergeCell ref="E92:E96"/>
    <mergeCell ref="F92:F96"/>
    <mergeCell ref="S90:S91"/>
    <mergeCell ref="T90:T91"/>
    <mergeCell ref="U90:U91"/>
    <mergeCell ref="V90:V91"/>
    <mergeCell ref="W90:W91"/>
    <mergeCell ref="V95:V96"/>
    <mergeCell ref="W95:W96"/>
    <mergeCell ref="A87:A91"/>
    <mergeCell ref="B87:B91"/>
    <mergeCell ref="C87:C91"/>
    <mergeCell ref="D87:D91"/>
    <mergeCell ref="E87:E91"/>
    <mergeCell ref="F87:F91"/>
    <mergeCell ref="G87:G91"/>
    <mergeCell ref="X95:X96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X87:X88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R87:R88"/>
    <mergeCell ref="S87:S88"/>
    <mergeCell ref="T87:T88"/>
    <mergeCell ref="U87:U88"/>
    <mergeCell ref="V87:V88"/>
    <mergeCell ref="W87:W88"/>
    <mergeCell ref="L87:L88"/>
    <mergeCell ref="M87:M88"/>
    <mergeCell ref="N87:N88"/>
    <mergeCell ref="O87:O88"/>
    <mergeCell ref="P87:P88"/>
    <mergeCell ref="A82:A86"/>
    <mergeCell ref="B82:B86"/>
    <mergeCell ref="C82:C86"/>
    <mergeCell ref="D82:D86"/>
    <mergeCell ref="E82:E86"/>
    <mergeCell ref="F82:F86"/>
    <mergeCell ref="G82:G86"/>
    <mergeCell ref="J82:J83"/>
    <mergeCell ref="Q80:Q81"/>
    <mergeCell ref="R80:R81"/>
    <mergeCell ref="S80:S81"/>
    <mergeCell ref="T80:T81"/>
    <mergeCell ref="U80:U81"/>
    <mergeCell ref="V80:V81"/>
    <mergeCell ref="X85:X86"/>
    <mergeCell ref="R85:R86"/>
    <mergeCell ref="S85:S86"/>
    <mergeCell ref="T85:T86"/>
    <mergeCell ref="U85:U86"/>
    <mergeCell ref="V85:V86"/>
    <mergeCell ref="W85:W86"/>
    <mergeCell ref="W82:W83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Q82:Q83"/>
    <mergeCell ref="X77:X78"/>
    <mergeCell ref="J80:J81"/>
    <mergeCell ref="K80:K81"/>
    <mergeCell ref="L80:L81"/>
    <mergeCell ref="M80:M81"/>
    <mergeCell ref="N80:N81"/>
    <mergeCell ref="O80:O81"/>
    <mergeCell ref="P80:P81"/>
    <mergeCell ref="P77:P78"/>
    <mergeCell ref="Q77:Q78"/>
    <mergeCell ref="R77:R78"/>
    <mergeCell ref="S77:S78"/>
    <mergeCell ref="T77:T78"/>
    <mergeCell ref="U77:U78"/>
    <mergeCell ref="J77:J78"/>
    <mergeCell ref="K77:K78"/>
    <mergeCell ref="L77:L78"/>
    <mergeCell ref="M77:M78"/>
    <mergeCell ref="N77:N78"/>
    <mergeCell ref="O77:O78"/>
    <mergeCell ref="W80:W81"/>
    <mergeCell ref="X80:X81"/>
    <mergeCell ref="X75:X76"/>
    <mergeCell ref="A77:A81"/>
    <mergeCell ref="B77:B81"/>
    <mergeCell ref="C77:C81"/>
    <mergeCell ref="D77:D81"/>
    <mergeCell ref="E77:E81"/>
    <mergeCell ref="F77:F81"/>
    <mergeCell ref="G77:G81"/>
    <mergeCell ref="P75:P76"/>
    <mergeCell ref="Q75:Q76"/>
    <mergeCell ref="R75:R76"/>
    <mergeCell ref="S75:S76"/>
    <mergeCell ref="T75:T76"/>
    <mergeCell ref="U75:U76"/>
    <mergeCell ref="U72:U73"/>
    <mergeCell ref="V72:V73"/>
    <mergeCell ref="W72:W73"/>
    <mergeCell ref="X72:X73"/>
    <mergeCell ref="J75:J76"/>
    <mergeCell ref="K75:K76"/>
    <mergeCell ref="L75:L76"/>
    <mergeCell ref="M75:M76"/>
    <mergeCell ref="N75:N76"/>
    <mergeCell ref="O75:O76"/>
    <mergeCell ref="O72:O73"/>
    <mergeCell ref="P72:P73"/>
    <mergeCell ref="Q72:Q73"/>
    <mergeCell ref="R72:R73"/>
    <mergeCell ref="S72:S73"/>
    <mergeCell ref="T72:T73"/>
    <mergeCell ref="V77:V78"/>
    <mergeCell ref="W77:W78"/>
    <mergeCell ref="O67:O68"/>
    <mergeCell ref="P67:P68"/>
    <mergeCell ref="Q67:Q68"/>
    <mergeCell ref="J67:J68"/>
    <mergeCell ref="K67:K68"/>
    <mergeCell ref="X70:X71"/>
    <mergeCell ref="G72:G76"/>
    <mergeCell ref="J72:J73"/>
    <mergeCell ref="K72:K73"/>
    <mergeCell ref="L72:L73"/>
    <mergeCell ref="M72:M73"/>
    <mergeCell ref="N72:N73"/>
    <mergeCell ref="A72:A76"/>
    <mergeCell ref="B72:B76"/>
    <mergeCell ref="C72:C76"/>
    <mergeCell ref="D72:D76"/>
    <mergeCell ref="E72:E76"/>
    <mergeCell ref="F72:F76"/>
    <mergeCell ref="S70:S71"/>
    <mergeCell ref="T70:T71"/>
    <mergeCell ref="U70:U71"/>
    <mergeCell ref="V70:V71"/>
    <mergeCell ref="W70:W71"/>
    <mergeCell ref="V75:V76"/>
    <mergeCell ref="W75:W76"/>
    <mergeCell ref="A67:A71"/>
    <mergeCell ref="B67:B71"/>
    <mergeCell ref="C67:C71"/>
    <mergeCell ref="D67:D71"/>
    <mergeCell ref="E67:E71"/>
    <mergeCell ref="F67:F71"/>
    <mergeCell ref="G67:G71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X67:X68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W60:W61"/>
    <mergeCell ref="X60:X61"/>
    <mergeCell ref="A62:A66"/>
    <mergeCell ref="B62:B66"/>
    <mergeCell ref="C62:C66"/>
    <mergeCell ref="D62:D66"/>
    <mergeCell ref="E62:E66"/>
    <mergeCell ref="F62:F66"/>
    <mergeCell ref="G62:G66"/>
    <mergeCell ref="J62:J63"/>
    <mergeCell ref="Q60:Q61"/>
    <mergeCell ref="R60:R61"/>
    <mergeCell ref="S60:S61"/>
    <mergeCell ref="T60:T61"/>
    <mergeCell ref="U60:U61"/>
    <mergeCell ref="V60:V61"/>
    <mergeCell ref="X65:X66"/>
    <mergeCell ref="R65:R66"/>
    <mergeCell ref="S65:S66"/>
    <mergeCell ref="T65:T66"/>
    <mergeCell ref="U65:U66"/>
    <mergeCell ref="V65:V66"/>
    <mergeCell ref="W65:W66"/>
    <mergeCell ref="W62:W63"/>
    <mergeCell ref="X62:X63"/>
    <mergeCell ref="J65:J66"/>
    <mergeCell ref="K65:K66"/>
    <mergeCell ref="L65:L66"/>
    <mergeCell ref="M65:M66"/>
    <mergeCell ref="N65:N66"/>
    <mergeCell ref="O65:O66"/>
    <mergeCell ref="P65:P66"/>
    <mergeCell ref="J60:J61"/>
    <mergeCell ref="K60:K61"/>
    <mergeCell ref="L60:L61"/>
    <mergeCell ref="M60:M61"/>
    <mergeCell ref="N60:N61"/>
    <mergeCell ref="O60:O61"/>
    <mergeCell ref="P60:P61"/>
    <mergeCell ref="P57:P58"/>
    <mergeCell ref="Q57:Q58"/>
    <mergeCell ref="R57:R58"/>
    <mergeCell ref="S57:S58"/>
    <mergeCell ref="T57:T58"/>
    <mergeCell ref="U57:U58"/>
    <mergeCell ref="J57:J58"/>
    <mergeCell ref="K57:K58"/>
    <mergeCell ref="L57:L58"/>
    <mergeCell ref="M57:M58"/>
    <mergeCell ref="N57:N58"/>
    <mergeCell ref="O57:O58"/>
    <mergeCell ref="A57:A61"/>
    <mergeCell ref="B57:B61"/>
    <mergeCell ref="C57:C61"/>
    <mergeCell ref="D57:D61"/>
    <mergeCell ref="E57:E61"/>
    <mergeCell ref="F57:F61"/>
    <mergeCell ref="G57:G61"/>
    <mergeCell ref="P55:P56"/>
    <mergeCell ref="Q55:Q56"/>
    <mergeCell ref="R55:R56"/>
    <mergeCell ref="S55:S56"/>
    <mergeCell ref="T55:T56"/>
    <mergeCell ref="U55:U56"/>
    <mergeCell ref="U52:U53"/>
    <mergeCell ref="V52:V53"/>
    <mergeCell ref="W52:W53"/>
    <mergeCell ref="X52:X53"/>
    <mergeCell ref="J55:J56"/>
    <mergeCell ref="K55:K56"/>
    <mergeCell ref="L55:L56"/>
    <mergeCell ref="M55:M56"/>
    <mergeCell ref="N55:N56"/>
    <mergeCell ref="O55:O56"/>
    <mergeCell ref="O52:O53"/>
    <mergeCell ref="P52:P53"/>
    <mergeCell ref="Q52:Q53"/>
    <mergeCell ref="R52:R53"/>
    <mergeCell ref="S52:S53"/>
    <mergeCell ref="T52:T53"/>
    <mergeCell ref="V57:V58"/>
    <mergeCell ref="W57:W58"/>
    <mergeCell ref="X57:X58"/>
    <mergeCell ref="Q47:Q48"/>
    <mergeCell ref="J47:J48"/>
    <mergeCell ref="K47:K48"/>
    <mergeCell ref="X50:X51"/>
    <mergeCell ref="G52:G56"/>
    <mergeCell ref="J52:J53"/>
    <mergeCell ref="K52:K53"/>
    <mergeCell ref="L52:L53"/>
    <mergeCell ref="M52:M53"/>
    <mergeCell ref="N52:N53"/>
    <mergeCell ref="A52:A56"/>
    <mergeCell ref="B52:B56"/>
    <mergeCell ref="C52:C56"/>
    <mergeCell ref="D52:D56"/>
    <mergeCell ref="E52:E56"/>
    <mergeCell ref="F52:F56"/>
    <mergeCell ref="S50:S51"/>
    <mergeCell ref="T50:T51"/>
    <mergeCell ref="U50:U51"/>
    <mergeCell ref="V50:V51"/>
    <mergeCell ref="W50:W51"/>
    <mergeCell ref="V55:V56"/>
    <mergeCell ref="W55:W56"/>
    <mergeCell ref="A47:A51"/>
    <mergeCell ref="B47:B51"/>
    <mergeCell ref="C47:C51"/>
    <mergeCell ref="D47:D51"/>
    <mergeCell ref="E47:E51"/>
    <mergeCell ref="F47:F51"/>
    <mergeCell ref="G47:G51"/>
    <mergeCell ref="X55:X56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X47:X48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A42:A46"/>
    <mergeCell ref="B42:B46"/>
    <mergeCell ref="C42:C46"/>
    <mergeCell ref="D42:D46"/>
    <mergeCell ref="E42:E46"/>
    <mergeCell ref="F42:F46"/>
    <mergeCell ref="G42:G46"/>
    <mergeCell ref="J42:J43"/>
    <mergeCell ref="Q40:Q41"/>
    <mergeCell ref="R40:R41"/>
    <mergeCell ref="S40:S41"/>
    <mergeCell ref="T40:T41"/>
    <mergeCell ref="U40:U41"/>
    <mergeCell ref="V40:V41"/>
    <mergeCell ref="X45:X46"/>
    <mergeCell ref="R45:R46"/>
    <mergeCell ref="S45:S46"/>
    <mergeCell ref="T45:T46"/>
    <mergeCell ref="U45:U46"/>
    <mergeCell ref="V45:V46"/>
    <mergeCell ref="W45:W46"/>
    <mergeCell ref="W42:W43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X37:X38"/>
    <mergeCell ref="J40:J41"/>
    <mergeCell ref="K40:K41"/>
    <mergeCell ref="L40:L41"/>
    <mergeCell ref="M40:M41"/>
    <mergeCell ref="N40:N41"/>
    <mergeCell ref="O40:O41"/>
    <mergeCell ref="P40:P41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W40:W41"/>
    <mergeCell ref="X40:X41"/>
    <mergeCell ref="X35:X36"/>
    <mergeCell ref="A37:A41"/>
    <mergeCell ref="B37:B41"/>
    <mergeCell ref="C37:C41"/>
    <mergeCell ref="D37:D41"/>
    <mergeCell ref="E37:E41"/>
    <mergeCell ref="F37:F41"/>
    <mergeCell ref="G37:G41"/>
    <mergeCell ref="P35:P36"/>
    <mergeCell ref="Q35:Q36"/>
    <mergeCell ref="R35:R36"/>
    <mergeCell ref="S35:S36"/>
    <mergeCell ref="T35:T36"/>
    <mergeCell ref="U35:U36"/>
    <mergeCell ref="U32:U33"/>
    <mergeCell ref="V32:V33"/>
    <mergeCell ref="W32:W33"/>
    <mergeCell ref="X32:X33"/>
    <mergeCell ref="J35:J36"/>
    <mergeCell ref="K35:K36"/>
    <mergeCell ref="L35:L36"/>
    <mergeCell ref="M35:M36"/>
    <mergeCell ref="N35:N36"/>
    <mergeCell ref="O35:O36"/>
    <mergeCell ref="O32:O33"/>
    <mergeCell ref="P32:P33"/>
    <mergeCell ref="Q32:Q33"/>
    <mergeCell ref="R32:R33"/>
    <mergeCell ref="S32:S33"/>
    <mergeCell ref="T32:T33"/>
    <mergeCell ref="V37:V38"/>
    <mergeCell ref="W37:W38"/>
    <mergeCell ref="G32:G36"/>
    <mergeCell ref="J32:J33"/>
    <mergeCell ref="K32:K33"/>
    <mergeCell ref="L32:L33"/>
    <mergeCell ref="M32:M33"/>
    <mergeCell ref="N32:N33"/>
    <mergeCell ref="A32:A36"/>
    <mergeCell ref="B32:B36"/>
    <mergeCell ref="C32:C36"/>
    <mergeCell ref="D32:D36"/>
    <mergeCell ref="E32:E36"/>
    <mergeCell ref="F32:F36"/>
    <mergeCell ref="S30:S31"/>
    <mergeCell ref="T30:T31"/>
    <mergeCell ref="U30:U31"/>
    <mergeCell ref="V30:V31"/>
    <mergeCell ref="W30:W31"/>
    <mergeCell ref="V35:V36"/>
    <mergeCell ref="W35:W36"/>
    <mergeCell ref="A27:A31"/>
    <mergeCell ref="B27:B31"/>
    <mergeCell ref="C27:C31"/>
    <mergeCell ref="D27:D31"/>
    <mergeCell ref="E27:E31"/>
    <mergeCell ref="F27:F31"/>
    <mergeCell ref="G27:G31"/>
    <mergeCell ref="Q25:Q26"/>
    <mergeCell ref="Q22:Q23"/>
    <mergeCell ref="R22:R23"/>
    <mergeCell ref="S22:S23"/>
    <mergeCell ref="T22:T23"/>
    <mergeCell ref="U22:U23"/>
    <mergeCell ref="V22:V23"/>
    <mergeCell ref="X27:X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J27:J28"/>
    <mergeCell ref="K27:K28"/>
    <mergeCell ref="X30:X31"/>
    <mergeCell ref="W20:W21"/>
    <mergeCell ref="X20:X21"/>
    <mergeCell ref="A22:A26"/>
    <mergeCell ref="B22:B26"/>
    <mergeCell ref="C22:C26"/>
    <mergeCell ref="D22:D26"/>
    <mergeCell ref="E22:E26"/>
    <mergeCell ref="F22:F26"/>
    <mergeCell ref="G22:G26"/>
    <mergeCell ref="J22:J23"/>
    <mergeCell ref="Q20:Q21"/>
    <mergeCell ref="R20:R21"/>
    <mergeCell ref="S20:S21"/>
    <mergeCell ref="T20:T21"/>
    <mergeCell ref="U20:U21"/>
    <mergeCell ref="V20:V21"/>
    <mergeCell ref="X25:X26"/>
    <mergeCell ref="R25:R26"/>
    <mergeCell ref="S25:S26"/>
    <mergeCell ref="T25:T26"/>
    <mergeCell ref="U25:U26"/>
    <mergeCell ref="V25:V26"/>
    <mergeCell ref="W25:W26"/>
    <mergeCell ref="W22:W23"/>
    <mergeCell ref="X22:X23"/>
    <mergeCell ref="J25:J26"/>
    <mergeCell ref="K25:K26"/>
    <mergeCell ref="L25:L26"/>
    <mergeCell ref="M25:M26"/>
    <mergeCell ref="N25:N26"/>
    <mergeCell ref="O25:O26"/>
    <mergeCell ref="P25:P26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K22:K23"/>
    <mergeCell ref="L22:L23"/>
    <mergeCell ref="M22:M23"/>
    <mergeCell ref="N22:N23"/>
    <mergeCell ref="O22:O23"/>
    <mergeCell ref="P22:P23"/>
    <mergeCell ref="A14:X14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S11:S12"/>
    <mergeCell ref="T11:T12"/>
    <mergeCell ref="U11:U12"/>
    <mergeCell ref="V11:V12"/>
    <mergeCell ref="W11:W12"/>
    <mergeCell ref="X11:X12"/>
    <mergeCell ref="L11:L12"/>
    <mergeCell ref="M11:M12"/>
    <mergeCell ref="N11:N12"/>
    <mergeCell ref="P11:P12"/>
    <mergeCell ref="Q11:Q12"/>
    <mergeCell ref="R11:R12"/>
    <mergeCell ref="V17:V18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K7:X8"/>
    <mergeCell ref="J9:J10"/>
    <mergeCell ref="K9:K12"/>
    <mergeCell ref="L9:N10"/>
    <mergeCell ref="O9:O12"/>
    <mergeCell ref="P9:X9"/>
    <mergeCell ref="P10:R10"/>
    <mergeCell ref="S10:U10"/>
    <mergeCell ref="V10:X10"/>
    <mergeCell ref="J11:J12"/>
    <mergeCell ref="A5:Y5"/>
    <mergeCell ref="A7:A12"/>
    <mergeCell ref="B7:B12"/>
    <mergeCell ref="C7:C12"/>
    <mergeCell ref="D7:D12"/>
    <mergeCell ref="E7:E12"/>
    <mergeCell ref="F7:F12"/>
    <mergeCell ref="G7:G12"/>
    <mergeCell ref="H7:H8"/>
    <mergeCell ref="I7:I8"/>
  </mergeCells>
  <printOptions horizontalCentered="1"/>
  <pageMargins left="0.31496062992125984" right="0.27559055118110237" top="0.98425196850393704" bottom="0.74803149606299213" header="0.31496062992125984" footer="0.31496062992125984"/>
  <pageSetup paperSize="9" scale="45" fitToHeight="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1"/>
  <sheetViews>
    <sheetView view="pageBreakPreview" zoomScaleNormal="100" zoomScaleSheetLayoutView="100" workbookViewId="0">
      <selection activeCell="A5" sqref="A5:W5"/>
    </sheetView>
  </sheetViews>
  <sheetFormatPr defaultRowHeight="15"/>
  <cols>
    <col min="1" max="1" width="5.375" style="419" customWidth="1"/>
    <col min="2" max="2" width="13.125" style="419" customWidth="1"/>
    <col min="3" max="3" width="43.875" style="419" customWidth="1"/>
    <col min="4" max="4" width="11.625" style="419" customWidth="1"/>
    <col min="5" max="5" width="10.375" style="419" customWidth="1"/>
    <col min="6" max="6" width="11" style="419" customWidth="1"/>
    <col min="7" max="8" width="12.125" style="419" customWidth="1"/>
    <col min="9" max="9" width="4" style="419" customWidth="1"/>
    <col min="10" max="10" width="12.875" style="419" customWidth="1"/>
    <col min="11" max="12" width="12.125" style="419" customWidth="1"/>
    <col min="13" max="13" width="11.375" style="419" customWidth="1"/>
    <col min="14" max="15" width="11.875" style="419" customWidth="1"/>
    <col min="16" max="16" width="11.75" style="419" customWidth="1"/>
    <col min="17" max="17" width="11.375" style="419" customWidth="1"/>
    <col min="18" max="18" width="11.875" style="419" customWidth="1"/>
    <col min="19" max="19" width="11.375" style="419" customWidth="1"/>
    <col min="20" max="20" width="10.375" style="419" customWidth="1"/>
    <col min="21" max="21" width="12.875" style="419" customWidth="1"/>
    <col min="22" max="22" width="10.875" style="419" customWidth="1"/>
    <col min="23" max="23" width="10.75" style="419" customWidth="1"/>
    <col min="24" max="257" width="9" style="419"/>
    <col min="258" max="258" width="5.375" style="419" customWidth="1"/>
    <col min="259" max="259" width="13.125" style="419" customWidth="1"/>
    <col min="260" max="260" width="43.875" style="419" customWidth="1"/>
    <col min="261" max="261" width="11.625" style="419" customWidth="1"/>
    <col min="262" max="262" width="10.375" style="419" customWidth="1"/>
    <col min="263" max="263" width="11" style="419" customWidth="1"/>
    <col min="264" max="265" width="12.125" style="419" customWidth="1"/>
    <col min="266" max="266" width="12.875" style="419" customWidth="1"/>
    <col min="267" max="268" width="12.125" style="419" customWidth="1"/>
    <col min="269" max="269" width="11.375" style="419" customWidth="1"/>
    <col min="270" max="271" width="11.875" style="419" customWidth="1"/>
    <col min="272" max="272" width="11.75" style="419" customWidth="1"/>
    <col min="273" max="273" width="11.375" style="419" customWidth="1"/>
    <col min="274" max="274" width="11.875" style="419" customWidth="1"/>
    <col min="275" max="275" width="11.375" style="419" customWidth="1"/>
    <col min="276" max="276" width="10.375" style="419" customWidth="1"/>
    <col min="277" max="277" width="12.875" style="419" customWidth="1"/>
    <col min="278" max="278" width="11.75" style="419" customWidth="1"/>
    <col min="279" max="279" width="11" style="419" customWidth="1"/>
    <col min="280" max="513" width="9" style="419"/>
    <col min="514" max="514" width="5.375" style="419" customWidth="1"/>
    <col min="515" max="515" width="13.125" style="419" customWidth="1"/>
    <col min="516" max="516" width="43.875" style="419" customWidth="1"/>
    <col min="517" max="517" width="11.625" style="419" customWidth="1"/>
    <col min="518" max="518" width="10.375" style="419" customWidth="1"/>
    <col min="519" max="519" width="11" style="419" customWidth="1"/>
    <col min="520" max="521" width="12.125" style="419" customWidth="1"/>
    <col min="522" max="522" width="12.875" style="419" customWidth="1"/>
    <col min="523" max="524" width="12.125" style="419" customWidth="1"/>
    <col min="525" max="525" width="11.375" style="419" customWidth="1"/>
    <col min="526" max="527" width="11.875" style="419" customWidth="1"/>
    <col min="528" max="528" width="11.75" style="419" customWidth="1"/>
    <col min="529" max="529" width="11.375" style="419" customWidth="1"/>
    <col min="530" max="530" width="11.875" style="419" customWidth="1"/>
    <col min="531" max="531" width="11.375" style="419" customWidth="1"/>
    <col min="532" max="532" width="10.375" style="419" customWidth="1"/>
    <col min="533" max="533" width="12.875" style="419" customWidth="1"/>
    <col min="534" max="534" width="11.75" style="419" customWidth="1"/>
    <col min="535" max="535" width="11" style="419" customWidth="1"/>
    <col min="536" max="769" width="9" style="419"/>
    <col min="770" max="770" width="5.375" style="419" customWidth="1"/>
    <col min="771" max="771" width="13.125" style="419" customWidth="1"/>
    <col min="772" max="772" width="43.875" style="419" customWidth="1"/>
    <col min="773" max="773" width="11.625" style="419" customWidth="1"/>
    <col min="774" max="774" width="10.375" style="419" customWidth="1"/>
    <col min="775" max="775" width="11" style="419" customWidth="1"/>
    <col min="776" max="777" width="12.125" style="419" customWidth="1"/>
    <col min="778" max="778" width="12.875" style="419" customWidth="1"/>
    <col min="779" max="780" width="12.125" style="419" customWidth="1"/>
    <col min="781" max="781" width="11.375" style="419" customWidth="1"/>
    <col min="782" max="783" width="11.875" style="419" customWidth="1"/>
    <col min="784" max="784" width="11.75" style="419" customWidth="1"/>
    <col min="785" max="785" width="11.375" style="419" customWidth="1"/>
    <col min="786" max="786" width="11.875" style="419" customWidth="1"/>
    <col min="787" max="787" width="11.375" style="419" customWidth="1"/>
    <col min="788" max="788" width="10.375" style="419" customWidth="1"/>
    <col min="789" max="789" width="12.875" style="419" customWidth="1"/>
    <col min="790" max="790" width="11.75" style="419" customWidth="1"/>
    <col min="791" max="791" width="11" style="419" customWidth="1"/>
    <col min="792" max="1025" width="9" style="419"/>
    <col min="1026" max="1026" width="5.375" style="419" customWidth="1"/>
    <col min="1027" max="1027" width="13.125" style="419" customWidth="1"/>
    <col min="1028" max="1028" width="43.875" style="419" customWidth="1"/>
    <col min="1029" max="1029" width="11.625" style="419" customWidth="1"/>
    <col min="1030" max="1030" width="10.375" style="419" customWidth="1"/>
    <col min="1031" max="1031" width="11" style="419" customWidth="1"/>
    <col min="1032" max="1033" width="12.125" style="419" customWidth="1"/>
    <col min="1034" max="1034" width="12.875" style="419" customWidth="1"/>
    <col min="1035" max="1036" width="12.125" style="419" customWidth="1"/>
    <col min="1037" max="1037" width="11.375" style="419" customWidth="1"/>
    <col min="1038" max="1039" width="11.875" style="419" customWidth="1"/>
    <col min="1040" max="1040" width="11.75" style="419" customWidth="1"/>
    <col min="1041" max="1041" width="11.375" style="419" customWidth="1"/>
    <col min="1042" max="1042" width="11.875" style="419" customWidth="1"/>
    <col min="1043" max="1043" width="11.375" style="419" customWidth="1"/>
    <col min="1044" max="1044" width="10.375" style="419" customWidth="1"/>
    <col min="1045" max="1045" width="12.875" style="419" customWidth="1"/>
    <col min="1046" max="1046" width="11.75" style="419" customWidth="1"/>
    <col min="1047" max="1047" width="11" style="419" customWidth="1"/>
    <col min="1048" max="1281" width="9" style="419"/>
    <col min="1282" max="1282" width="5.375" style="419" customWidth="1"/>
    <col min="1283" max="1283" width="13.125" style="419" customWidth="1"/>
    <col min="1284" max="1284" width="43.875" style="419" customWidth="1"/>
    <col min="1285" max="1285" width="11.625" style="419" customWidth="1"/>
    <col min="1286" max="1286" width="10.375" style="419" customWidth="1"/>
    <col min="1287" max="1287" width="11" style="419" customWidth="1"/>
    <col min="1288" max="1289" width="12.125" style="419" customWidth="1"/>
    <col min="1290" max="1290" width="12.875" style="419" customWidth="1"/>
    <col min="1291" max="1292" width="12.125" style="419" customWidth="1"/>
    <col min="1293" max="1293" width="11.375" style="419" customWidth="1"/>
    <col min="1294" max="1295" width="11.875" style="419" customWidth="1"/>
    <col min="1296" max="1296" width="11.75" style="419" customWidth="1"/>
    <col min="1297" max="1297" width="11.375" style="419" customWidth="1"/>
    <col min="1298" max="1298" width="11.875" style="419" customWidth="1"/>
    <col min="1299" max="1299" width="11.375" style="419" customWidth="1"/>
    <col min="1300" max="1300" width="10.375" style="419" customWidth="1"/>
    <col min="1301" max="1301" width="12.875" style="419" customWidth="1"/>
    <col min="1302" max="1302" width="11.75" style="419" customWidth="1"/>
    <col min="1303" max="1303" width="11" style="419" customWidth="1"/>
    <col min="1304" max="1537" width="9" style="419"/>
    <col min="1538" max="1538" width="5.375" style="419" customWidth="1"/>
    <col min="1539" max="1539" width="13.125" style="419" customWidth="1"/>
    <col min="1540" max="1540" width="43.875" style="419" customWidth="1"/>
    <col min="1541" max="1541" width="11.625" style="419" customWidth="1"/>
    <col min="1542" max="1542" width="10.375" style="419" customWidth="1"/>
    <col min="1543" max="1543" width="11" style="419" customWidth="1"/>
    <col min="1544" max="1545" width="12.125" style="419" customWidth="1"/>
    <col min="1546" max="1546" width="12.875" style="419" customWidth="1"/>
    <col min="1547" max="1548" width="12.125" style="419" customWidth="1"/>
    <col min="1549" max="1549" width="11.375" style="419" customWidth="1"/>
    <col min="1550" max="1551" width="11.875" style="419" customWidth="1"/>
    <col min="1552" max="1552" width="11.75" style="419" customWidth="1"/>
    <col min="1553" max="1553" width="11.375" style="419" customWidth="1"/>
    <col min="1554" max="1554" width="11.875" style="419" customWidth="1"/>
    <col min="1555" max="1555" width="11.375" style="419" customWidth="1"/>
    <col min="1556" max="1556" width="10.375" style="419" customWidth="1"/>
    <col min="1557" max="1557" width="12.875" style="419" customWidth="1"/>
    <col min="1558" max="1558" width="11.75" style="419" customWidth="1"/>
    <col min="1559" max="1559" width="11" style="419" customWidth="1"/>
    <col min="1560" max="1793" width="9" style="419"/>
    <col min="1794" max="1794" width="5.375" style="419" customWidth="1"/>
    <col min="1795" max="1795" width="13.125" style="419" customWidth="1"/>
    <col min="1796" max="1796" width="43.875" style="419" customWidth="1"/>
    <col min="1797" max="1797" width="11.625" style="419" customWidth="1"/>
    <col min="1798" max="1798" width="10.375" style="419" customWidth="1"/>
    <col min="1799" max="1799" width="11" style="419" customWidth="1"/>
    <col min="1800" max="1801" width="12.125" style="419" customWidth="1"/>
    <col min="1802" max="1802" width="12.875" style="419" customWidth="1"/>
    <col min="1803" max="1804" width="12.125" style="419" customWidth="1"/>
    <col min="1805" max="1805" width="11.375" style="419" customWidth="1"/>
    <col min="1806" max="1807" width="11.875" style="419" customWidth="1"/>
    <col min="1808" max="1808" width="11.75" style="419" customWidth="1"/>
    <col min="1809" max="1809" width="11.375" style="419" customWidth="1"/>
    <col min="1810" max="1810" width="11.875" style="419" customWidth="1"/>
    <col min="1811" max="1811" width="11.375" style="419" customWidth="1"/>
    <col min="1812" max="1812" width="10.375" style="419" customWidth="1"/>
    <col min="1813" max="1813" width="12.875" style="419" customWidth="1"/>
    <col min="1814" max="1814" width="11.75" style="419" customWidth="1"/>
    <col min="1815" max="1815" width="11" style="419" customWidth="1"/>
    <col min="1816" max="2049" width="9" style="419"/>
    <col min="2050" max="2050" width="5.375" style="419" customWidth="1"/>
    <col min="2051" max="2051" width="13.125" style="419" customWidth="1"/>
    <col min="2052" max="2052" width="43.875" style="419" customWidth="1"/>
    <col min="2053" max="2053" width="11.625" style="419" customWidth="1"/>
    <col min="2054" max="2054" width="10.375" style="419" customWidth="1"/>
    <col min="2055" max="2055" width="11" style="419" customWidth="1"/>
    <col min="2056" max="2057" width="12.125" style="419" customWidth="1"/>
    <col min="2058" max="2058" width="12.875" style="419" customWidth="1"/>
    <col min="2059" max="2060" width="12.125" style="419" customWidth="1"/>
    <col min="2061" max="2061" width="11.375" style="419" customWidth="1"/>
    <col min="2062" max="2063" width="11.875" style="419" customWidth="1"/>
    <col min="2064" max="2064" width="11.75" style="419" customWidth="1"/>
    <col min="2065" max="2065" width="11.375" style="419" customWidth="1"/>
    <col min="2066" max="2066" width="11.875" style="419" customWidth="1"/>
    <col min="2067" max="2067" width="11.375" style="419" customWidth="1"/>
    <col min="2068" max="2068" width="10.375" style="419" customWidth="1"/>
    <col min="2069" max="2069" width="12.875" style="419" customWidth="1"/>
    <col min="2070" max="2070" width="11.75" style="419" customWidth="1"/>
    <col min="2071" max="2071" width="11" style="419" customWidth="1"/>
    <col min="2072" max="2305" width="9" style="419"/>
    <col min="2306" max="2306" width="5.375" style="419" customWidth="1"/>
    <col min="2307" max="2307" width="13.125" style="419" customWidth="1"/>
    <col min="2308" max="2308" width="43.875" style="419" customWidth="1"/>
    <col min="2309" max="2309" width="11.625" style="419" customWidth="1"/>
    <col min="2310" max="2310" width="10.375" style="419" customWidth="1"/>
    <col min="2311" max="2311" width="11" style="419" customWidth="1"/>
    <col min="2312" max="2313" width="12.125" style="419" customWidth="1"/>
    <col min="2314" max="2314" width="12.875" style="419" customWidth="1"/>
    <col min="2315" max="2316" width="12.125" style="419" customWidth="1"/>
    <col min="2317" max="2317" width="11.375" style="419" customWidth="1"/>
    <col min="2318" max="2319" width="11.875" style="419" customWidth="1"/>
    <col min="2320" max="2320" width="11.75" style="419" customWidth="1"/>
    <col min="2321" max="2321" width="11.375" style="419" customWidth="1"/>
    <col min="2322" max="2322" width="11.875" style="419" customWidth="1"/>
    <col min="2323" max="2323" width="11.375" style="419" customWidth="1"/>
    <col min="2324" max="2324" width="10.375" style="419" customWidth="1"/>
    <col min="2325" max="2325" width="12.875" style="419" customWidth="1"/>
    <col min="2326" max="2326" width="11.75" style="419" customWidth="1"/>
    <col min="2327" max="2327" width="11" style="419" customWidth="1"/>
    <col min="2328" max="2561" width="9" style="419"/>
    <col min="2562" max="2562" width="5.375" style="419" customWidth="1"/>
    <col min="2563" max="2563" width="13.125" style="419" customWidth="1"/>
    <col min="2564" max="2564" width="43.875" style="419" customWidth="1"/>
    <col min="2565" max="2565" width="11.625" style="419" customWidth="1"/>
    <col min="2566" max="2566" width="10.375" style="419" customWidth="1"/>
    <col min="2567" max="2567" width="11" style="419" customWidth="1"/>
    <col min="2568" max="2569" width="12.125" style="419" customWidth="1"/>
    <col min="2570" max="2570" width="12.875" style="419" customWidth="1"/>
    <col min="2571" max="2572" width="12.125" style="419" customWidth="1"/>
    <col min="2573" max="2573" width="11.375" style="419" customWidth="1"/>
    <col min="2574" max="2575" width="11.875" style="419" customWidth="1"/>
    <col min="2576" max="2576" width="11.75" style="419" customWidth="1"/>
    <col min="2577" max="2577" width="11.375" style="419" customWidth="1"/>
    <col min="2578" max="2578" width="11.875" style="419" customWidth="1"/>
    <col min="2579" max="2579" width="11.375" style="419" customWidth="1"/>
    <col min="2580" max="2580" width="10.375" style="419" customWidth="1"/>
    <col min="2581" max="2581" width="12.875" style="419" customWidth="1"/>
    <col min="2582" max="2582" width="11.75" style="419" customWidth="1"/>
    <col min="2583" max="2583" width="11" style="419" customWidth="1"/>
    <col min="2584" max="2817" width="9" style="419"/>
    <col min="2818" max="2818" width="5.375" style="419" customWidth="1"/>
    <col min="2819" max="2819" width="13.125" style="419" customWidth="1"/>
    <col min="2820" max="2820" width="43.875" style="419" customWidth="1"/>
    <col min="2821" max="2821" width="11.625" style="419" customWidth="1"/>
    <col min="2822" max="2822" width="10.375" style="419" customWidth="1"/>
    <col min="2823" max="2823" width="11" style="419" customWidth="1"/>
    <col min="2824" max="2825" width="12.125" style="419" customWidth="1"/>
    <col min="2826" max="2826" width="12.875" style="419" customWidth="1"/>
    <col min="2827" max="2828" width="12.125" style="419" customWidth="1"/>
    <col min="2829" max="2829" width="11.375" style="419" customWidth="1"/>
    <col min="2830" max="2831" width="11.875" style="419" customWidth="1"/>
    <col min="2832" max="2832" width="11.75" style="419" customWidth="1"/>
    <col min="2833" max="2833" width="11.375" style="419" customWidth="1"/>
    <col min="2834" max="2834" width="11.875" style="419" customWidth="1"/>
    <col min="2835" max="2835" width="11.375" style="419" customWidth="1"/>
    <col min="2836" max="2836" width="10.375" style="419" customWidth="1"/>
    <col min="2837" max="2837" width="12.875" style="419" customWidth="1"/>
    <col min="2838" max="2838" width="11.75" style="419" customWidth="1"/>
    <col min="2839" max="2839" width="11" style="419" customWidth="1"/>
    <col min="2840" max="3073" width="9" style="419"/>
    <col min="3074" max="3074" width="5.375" style="419" customWidth="1"/>
    <col min="3075" max="3075" width="13.125" style="419" customWidth="1"/>
    <col min="3076" max="3076" width="43.875" style="419" customWidth="1"/>
    <col min="3077" max="3077" width="11.625" style="419" customWidth="1"/>
    <col min="3078" max="3078" width="10.375" style="419" customWidth="1"/>
    <col min="3079" max="3079" width="11" style="419" customWidth="1"/>
    <col min="3080" max="3081" width="12.125" style="419" customWidth="1"/>
    <col min="3082" max="3082" width="12.875" style="419" customWidth="1"/>
    <col min="3083" max="3084" width="12.125" style="419" customWidth="1"/>
    <col min="3085" max="3085" width="11.375" style="419" customWidth="1"/>
    <col min="3086" max="3087" width="11.875" style="419" customWidth="1"/>
    <col min="3088" max="3088" width="11.75" style="419" customWidth="1"/>
    <col min="3089" max="3089" width="11.375" style="419" customWidth="1"/>
    <col min="3090" max="3090" width="11.875" style="419" customWidth="1"/>
    <col min="3091" max="3091" width="11.375" style="419" customWidth="1"/>
    <col min="3092" max="3092" width="10.375" style="419" customWidth="1"/>
    <col min="3093" max="3093" width="12.875" style="419" customWidth="1"/>
    <col min="3094" max="3094" width="11.75" style="419" customWidth="1"/>
    <col min="3095" max="3095" width="11" style="419" customWidth="1"/>
    <col min="3096" max="3329" width="9" style="419"/>
    <col min="3330" max="3330" width="5.375" style="419" customWidth="1"/>
    <col min="3331" max="3331" width="13.125" style="419" customWidth="1"/>
    <col min="3332" max="3332" width="43.875" style="419" customWidth="1"/>
    <col min="3333" max="3333" width="11.625" style="419" customWidth="1"/>
    <col min="3334" max="3334" width="10.375" style="419" customWidth="1"/>
    <col min="3335" max="3335" width="11" style="419" customWidth="1"/>
    <col min="3336" max="3337" width="12.125" style="419" customWidth="1"/>
    <col min="3338" max="3338" width="12.875" style="419" customWidth="1"/>
    <col min="3339" max="3340" width="12.125" style="419" customWidth="1"/>
    <col min="3341" max="3341" width="11.375" style="419" customWidth="1"/>
    <col min="3342" max="3343" width="11.875" style="419" customWidth="1"/>
    <col min="3344" max="3344" width="11.75" style="419" customWidth="1"/>
    <col min="3345" max="3345" width="11.375" style="419" customWidth="1"/>
    <col min="3346" max="3346" width="11.875" style="419" customWidth="1"/>
    <col min="3347" max="3347" width="11.375" style="419" customWidth="1"/>
    <col min="3348" max="3348" width="10.375" style="419" customWidth="1"/>
    <col min="3349" max="3349" width="12.875" style="419" customWidth="1"/>
    <col min="3350" max="3350" width="11.75" style="419" customWidth="1"/>
    <col min="3351" max="3351" width="11" style="419" customWidth="1"/>
    <col min="3352" max="3585" width="9" style="419"/>
    <col min="3586" max="3586" width="5.375" style="419" customWidth="1"/>
    <col min="3587" max="3587" width="13.125" style="419" customWidth="1"/>
    <col min="3588" max="3588" width="43.875" style="419" customWidth="1"/>
    <col min="3589" max="3589" width="11.625" style="419" customWidth="1"/>
    <col min="3590" max="3590" width="10.375" style="419" customWidth="1"/>
    <col min="3591" max="3591" width="11" style="419" customWidth="1"/>
    <col min="3592" max="3593" width="12.125" style="419" customWidth="1"/>
    <col min="3594" max="3594" width="12.875" style="419" customWidth="1"/>
    <col min="3595" max="3596" width="12.125" style="419" customWidth="1"/>
    <col min="3597" max="3597" width="11.375" style="419" customWidth="1"/>
    <col min="3598" max="3599" width="11.875" style="419" customWidth="1"/>
    <col min="3600" max="3600" width="11.75" style="419" customWidth="1"/>
    <col min="3601" max="3601" width="11.375" style="419" customWidth="1"/>
    <col min="3602" max="3602" width="11.875" style="419" customWidth="1"/>
    <col min="3603" max="3603" width="11.375" style="419" customWidth="1"/>
    <col min="3604" max="3604" width="10.375" style="419" customWidth="1"/>
    <col min="3605" max="3605" width="12.875" style="419" customWidth="1"/>
    <col min="3606" max="3606" width="11.75" style="419" customWidth="1"/>
    <col min="3607" max="3607" width="11" style="419" customWidth="1"/>
    <col min="3608" max="3841" width="9" style="419"/>
    <col min="3842" max="3842" width="5.375" style="419" customWidth="1"/>
    <col min="3843" max="3843" width="13.125" style="419" customWidth="1"/>
    <col min="3844" max="3844" width="43.875" style="419" customWidth="1"/>
    <col min="3845" max="3845" width="11.625" style="419" customWidth="1"/>
    <col min="3846" max="3846" width="10.375" style="419" customWidth="1"/>
    <col min="3847" max="3847" width="11" style="419" customWidth="1"/>
    <col min="3848" max="3849" width="12.125" style="419" customWidth="1"/>
    <col min="3850" max="3850" width="12.875" style="419" customWidth="1"/>
    <col min="3851" max="3852" width="12.125" style="419" customWidth="1"/>
    <col min="3853" max="3853" width="11.375" style="419" customWidth="1"/>
    <col min="3854" max="3855" width="11.875" style="419" customWidth="1"/>
    <col min="3856" max="3856" width="11.75" style="419" customWidth="1"/>
    <col min="3857" max="3857" width="11.375" style="419" customWidth="1"/>
    <col min="3858" max="3858" width="11.875" style="419" customWidth="1"/>
    <col min="3859" max="3859" width="11.375" style="419" customWidth="1"/>
    <col min="3860" max="3860" width="10.375" style="419" customWidth="1"/>
    <col min="3861" max="3861" width="12.875" style="419" customWidth="1"/>
    <col min="3862" max="3862" width="11.75" style="419" customWidth="1"/>
    <col min="3863" max="3863" width="11" style="419" customWidth="1"/>
    <col min="3864" max="4097" width="9" style="419"/>
    <col min="4098" max="4098" width="5.375" style="419" customWidth="1"/>
    <col min="4099" max="4099" width="13.125" style="419" customWidth="1"/>
    <col min="4100" max="4100" width="43.875" style="419" customWidth="1"/>
    <col min="4101" max="4101" width="11.625" style="419" customWidth="1"/>
    <col min="4102" max="4102" width="10.375" style="419" customWidth="1"/>
    <col min="4103" max="4103" width="11" style="419" customWidth="1"/>
    <col min="4104" max="4105" width="12.125" style="419" customWidth="1"/>
    <col min="4106" max="4106" width="12.875" style="419" customWidth="1"/>
    <col min="4107" max="4108" width="12.125" style="419" customWidth="1"/>
    <col min="4109" max="4109" width="11.375" style="419" customWidth="1"/>
    <col min="4110" max="4111" width="11.875" style="419" customWidth="1"/>
    <col min="4112" max="4112" width="11.75" style="419" customWidth="1"/>
    <col min="4113" max="4113" width="11.375" style="419" customWidth="1"/>
    <col min="4114" max="4114" width="11.875" style="419" customWidth="1"/>
    <col min="4115" max="4115" width="11.375" style="419" customWidth="1"/>
    <col min="4116" max="4116" width="10.375" style="419" customWidth="1"/>
    <col min="4117" max="4117" width="12.875" style="419" customWidth="1"/>
    <col min="4118" max="4118" width="11.75" style="419" customWidth="1"/>
    <col min="4119" max="4119" width="11" style="419" customWidth="1"/>
    <col min="4120" max="4353" width="9" style="419"/>
    <col min="4354" max="4354" width="5.375" style="419" customWidth="1"/>
    <col min="4355" max="4355" width="13.125" style="419" customWidth="1"/>
    <col min="4356" max="4356" width="43.875" style="419" customWidth="1"/>
    <col min="4357" max="4357" width="11.625" style="419" customWidth="1"/>
    <col min="4358" max="4358" width="10.375" style="419" customWidth="1"/>
    <col min="4359" max="4359" width="11" style="419" customWidth="1"/>
    <col min="4360" max="4361" width="12.125" style="419" customWidth="1"/>
    <col min="4362" max="4362" width="12.875" style="419" customWidth="1"/>
    <col min="4363" max="4364" width="12.125" style="419" customWidth="1"/>
    <col min="4365" max="4365" width="11.375" style="419" customWidth="1"/>
    <col min="4366" max="4367" width="11.875" style="419" customWidth="1"/>
    <col min="4368" max="4368" width="11.75" style="419" customWidth="1"/>
    <col min="4369" max="4369" width="11.375" style="419" customWidth="1"/>
    <col min="4370" max="4370" width="11.875" style="419" customWidth="1"/>
    <col min="4371" max="4371" width="11.375" style="419" customWidth="1"/>
    <col min="4372" max="4372" width="10.375" style="419" customWidth="1"/>
    <col min="4373" max="4373" width="12.875" style="419" customWidth="1"/>
    <col min="4374" max="4374" width="11.75" style="419" customWidth="1"/>
    <col min="4375" max="4375" width="11" style="419" customWidth="1"/>
    <col min="4376" max="4609" width="9" style="419"/>
    <col min="4610" max="4610" width="5.375" style="419" customWidth="1"/>
    <col min="4611" max="4611" width="13.125" style="419" customWidth="1"/>
    <col min="4612" max="4612" width="43.875" style="419" customWidth="1"/>
    <col min="4613" max="4613" width="11.625" style="419" customWidth="1"/>
    <col min="4614" max="4614" width="10.375" style="419" customWidth="1"/>
    <col min="4615" max="4615" width="11" style="419" customWidth="1"/>
    <col min="4616" max="4617" width="12.125" style="419" customWidth="1"/>
    <col min="4618" max="4618" width="12.875" style="419" customWidth="1"/>
    <col min="4619" max="4620" width="12.125" style="419" customWidth="1"/>
    <col min="4621" max="4621" width="11.375" style="419" customWidth="1"/>
    <col min="4622" max="4623" width="11.875" style="419" customWidth="1"/>
    <col min="4624" max="4624" width="11.75" style="419" customWidth="1"/>
    <col min="4625" max="4625" width="11.375" style="419" customWidth="1"/>
    <col min="4626" max="4626" width="11.875" style="419" customWidth="1"/>
    <col min="4627" max="4627" width="11.375" style="419" customWidth="1"/>
    <col min="4628" max="4628" width="10.375" style="419" customWidth="1"/>
    <col min="4629" max="4629" width="12.875" style="419" customWidth="1"/>
    <col min="4630" max="4630" width="11.75" style="419" customWidth="1"/>
    <col min="4631" max="4631" width="11" style="419" customWidth="1"/>
    <col min="4632" max="4865" width="9" style="419"/>
    <col min="4866" max="4866" width="5.375" style="419" customWidth="1"/>
    <col min="4867" max="4867" width="13.125" style="419" customWidth="1"/>
    <col min="4868" max="4868" width="43.875" style="419" customWidth="1"/>
    <col min="4869" max="4869" width="11.625" style="419" customWidth="1"/>
    <col min="4870" max="4870" width="10.375" style="419" customWidth="1"/>
    <col min="4871" max="4871" width="11" style="419" customWidth="1"/>
    <col min="4872" max="4873" width="12.125" style="419" customWidth="1"/>
    <col min="4874" max="4874" width="12.875" style="419" customWidth="1"/>
    <col min="4875" max="4876" width="12.125" style="419" customWidth="1"/>
    <col min="4877" max="4877" width="11.375" style="419" customWidth="1"/>
    <col min="4878" max="4879" width="11.875" style="419" customWidth="1"/>
    <col min="4880" max="4880" width="11.75" style="419" customWidth="1"/>
    <col min="4881" max="4881" width="11.375" style="419" customWidth="1"/>
    <col min="4882" max="4882" width="11.875" style="419" customWidth="1"/>
    <col min="4883" max="4883" width="11.375" style="419" customWidth="1"/>
    <col min="4884" max="4884" width="10.375" style="419" customWidth="1"/>
    <col min="4885" max="4885" width="12.875" style="419" customWidth="1"/>
    <col min="4886" max="4886" width="11.75" style="419" customWidth="1"/>
    <col min="4887" max="4887" width="11" style="419" customWidth="1"/>
    <col min="4888" max="5121" width="9" style="419"/>
    <col min="5122" max="5122" width="5.375" style="419" customWidth="1"/>
    <col min="5123" max="5123" width="13.125" style="419" customWidth="1"/>
    <col min="5124" max="5124" width="43.875" style="419" customWidth="1"/>
    <col min="5125" max="5125" width="11.625" style="419" customWidth="1"/>
    <col min="5126" max="5126" width="10.375" style="419" customWidth="1"/>
    <col min="5127" max="5127" width="11" style="419" customWidth="1"/>
    <col min="5128" max="5129" width="12.125" style="419" customWidth="1"/>
    <col min="5130" max="5130" width="12.875" style="419" customWidth="1"/>
    <col min="5131" max="5132" width="12.125" style="419" customWidth="1"/>
    <col min="5133" max="5133" width="11.375" style="419" customWidth="1"/>
    <col min="5134" max="5135" width="11.875" style="419" customWidth="1"/>
    <col min="5136" max="5136" width="11.75" style="419" customWidth="1"/>
    <col min="5137" max="5137" width="11.375" style="419" customWidth="1"/>
    <col min="5138" max="5138" width="11.875" style="419" customWidth="1"/>
    <col min="5139" max="5139" width="11.375" style="419" customWidth="1"/>
    <col min="5140" max="5140" width="10.375" style="419" customWidth="1"/>
    <col min="5141" max="5141" width="12.875" style="419" customWidth="1"/>
    <col min="5142" max="5142" width="11.75" style="419" customWidth="1"/>
    <col min="5143" max="5143" width="11" style="419" customWidth="1"/>
    <col min="5144" max="5377" width="9" style="419"/>
    <col min="5378" max="5378" width="5.375" style="419" customWidth="1"/>
    <col min="5379" max="5379" width="13.125" style="419" customWidth="1"/>
    <col min="5380" max="5380" width="43.875" style="419" customWidth="1"/>
    <col min="5381" max="5381" width="11.625" style="419" customWidth="1"/>
    <col min="5382" max="5382" width="10.375" style="419" customWidth="1"/>
    <col min="5383" max="5383" width="11" style="419" customWidth="1"/>
    <col min="5384" max="5385" width="12.125" style="419" customWidth="1"/>
    <col min="5386" max="5386" width="12.875" style="419" customWidth="1"/>
    <col min="5387" max="5388" width="12.125" style="419" customWidth="1"/>
    <col min="5389" max="5389" width="11.375" style="419" customWidth="1"/>
    <col min="5390" max="5391" width="11.875" style="419" customWidth="1"/>
    <col min="5392" max="5392" width="11.75" style="419" customWidth="1"/>
    <col min="5393" max="5393" width="11.375" style="419" customWidth="1"/>
    <col min="5394" max="5394" width="11.875" style="419" customWidth="1"/>
    <col min="5395" max="5395" width="11.375" style="419" customWidth="1"/>
    <col min="5396" max="5396" width="10.375" style="419" customWidth="1"/>
    <col min="5397" max="5397" width="12.875" style="419" customWidth="1"/>
    <col min="5398" max="5398" width="11.75" style="419" customWidth="1"/>
    <col min="5399" max="5399" width="11" style="419" customWidth="1"/>
    <col min="5400" max="5633" width="9" style="419"/>
    <col min="5634" max="5634" width="5.375" style="419" customWidth="1"/>
    <col min="5635" max="5635" width="13.125" style="419" customWidth="1"/>
    <col min="5636" max="5636" width="43.875" style="419" customWidth="1"/>
    <col min="5637" max="5637" width="11.625" style="419" customWidth="1"/>
    <col min="5638" max="5638" width="10.375" style="419" customWidth="1"/>
    <col min="5639" max="5639" width="11" style="419" customWidth="1"/>
    <col min="5640" max="5641" width="12.125" style="419" customWidth="1"/>
    <col min="5642" max="5642" width="12.875" style="419" customWidth="1"/>
    <col min="5643" max="5644" width="12.125" style="419" customWidth="1"/>
    <col min="5645" max="5645" width="11.375" style="419" customWidth="1"/>
    <col min="5646" max="5647" width="11.875" style="419" customWidth="1"/>
    <col min="5648" max="5648" width="11.75" style="419" customWidth="1"/>
    <col min="5649" max="5649" width="11.375" style="419" customWidth="1"/>
    <col min="5650" max="5650" width="11.875" style="419" customWidth="1"/>
    <col min="5651" max="5651" width="11.375" style="419" customWidth="1"/>
    <col min="5652" max="5652" width="10.375" style="419" customWidth="1"/>
    <col min="5653" max="5653" width="12.875" style="419" customWidth="1"/>
    <col min="5654" max="5654" width="11.75" style="419" customWidth="1"/>
    <col min="5655" max="5655" width="11" style="419" customWidth="1"/>
    <col min="5656" max="5889" width="9" style="419"/>
    <col min="5890" max="5890" width="5.375" style="419" customWidth="1"/>
    <col min="5891" max="5891" width="13.125" style="419" customWidth="1"/>
    <col min="5892" max="5892" width="43.875" style="419" customWidth="1"/>
    <col min="5893" max="5893" width="11.625" style="419" customWidth="1"/>
    <col min="5894" max="5894" width="10.375" style="419" customWidth="1"/>
    <col min="5895" max="5895" width="11" style="419" customWidth="1"/>
    <col min="5896" max="5897" width="12.125" style="419" customWidth="1"/>
    <col min="5898" max="5898" width="12.875" style="419" customWidth="1"/>
    <col min="5899" max="5900" width="12.125" style="419" customWidth="1"/>
    <col min="5901" max="5901" width="11.375" style="419" customWidth="1"/>
    <col min="5902" max="5903" width="11.875" style="419" customWidth="1"/>
    <col min="5904" max="5904" width="11.75" style="419" customWidth="1"/>
    <col min="5905" max="5905" width="11.375" style="419" customWidth="1"/>
    <col min="5906" max="5906" width="11.875" style="419" customWidth="1"/>
    <col min="5907" max="5907" width="11.375" style="419" customWidth="1"/>
    <col min="5908" max="5908" width="10.375" style="419" customWidth="1"/>
    <col min="5909" max="5909" width="12.875" style="419" customWidth="1"/>
    <col min="5910" max="5910" width="11.75" style="419" customWidth="1"/>
    <col min="5911" max="5911" width="11" style="419" customWidth="1"/>
    <col min="5912" max="6145" width="9" style="419"/>
    <col min="6146" max="6146" width="5.375" style="419" customWidth="1"/>
    <col min="6147" max="6147" width="13.125" style="419" customWidth="1"/>
    <col min="6148" max="6148" width="43.875" style="419" customWidth="1"/>
    <col min="6149" max="6149" width="11.625" style="419" customWidth="1"/>
    <col min="6150" max="6150" width="10.375" style="419" customWidth="1"/>
    <col min="6151" max="6151" width="11" style="419" customWidth="1"/>
    <col min="6152" max="6153" width="12.125" style="419" customWidth="1"/>
    <col min="6154" max="6154" width="12.875" style="419" customWidth="1"/>
    <col min="6155" max="6156" width="12.125" style="419" customWidth="1"/>
    <col min="6157" max="6157" width="11.375" style="419" customWidth="1"/>
    <col min="6158" max="6159" width="11.875" style="419" customWidth="1"/>
    <col min="6160" max="6160" width="11.75" style="419" customWidth="1"/>
    <col min="6161" max="6161" width="11.375" style="419" customWidth="1"/>
    <col min="6162" max="6162" width="11.875" style="419" customWidth="1"/>
    <col min="6163" max="6163" width="11.375" style="419" customWidth="1"/>
    <col min="6164" max="6164" width="10.375" style="419" customWidth="1"/>
    <col min="6165" max="6165" width="12.875" style="419" customWidth="1"/>
    <col min="6166" max="6166" width="11.75" style="419" customWidth="1"/>
    <col min="6167" max="6167" width="11" style="419" customWidth="1"/>
    <col min="6168" max="6401" width="9" style="419"/>
    <col min="6402" max="6402" width="5.375" style="419" customWidth="1"/>
    <col min="6403" max="6403" width="13.125" style="419" customWidth="1"/>
    <col min="6404" max="6404" width="43.875" style="419" customWidth="1"/>
    <col min="6405" max="6405" width="11.625" style="419" customWidth="1"/>
    <col min="6406" max="6406" width="10.375" style="419" customWidth="1"/>
    <col min="6407" max="6407" width="11" style="419" customWidth="1"/>
    <col min="6408" max="6409" width="12.125" style="419" customWidth="1"/>
    <col min="6410" max="6410" width="12.875" style="419" customWidth="1"/>
    <col min="6411" max="6412" width="12.125" style="419" customWidth="1"/>
    <col min="6413" max="6413" width="11.375" style="419" customWidth="1"/>
    <col min="6414" max="6415" width="11.875" style="419" customWidth="1"/>
    <col min="6416" max="6416" width="11.75" style="419" customWidth="1"/>
    <col min="6417" max="6417" width="11.375" style="419" customWidth="1"/>
    <col min="6418" max="6418" width="11.875" style="419" customWidth="1"/>
    <col min="6419" max="6419" width="11.375" style="419" customWidth="1"/>
    <col min="6420" max="6420" width="10.375" style="419" customWidth="1"/>
    <col min="6421" max="6421" width="12.875" style="419" customWidth="1"/>
    <col min="6422" max="6422" width="11.75" style="419" customWidth="1"/>
    <col min="6423" max="6423" width="11" style="419" customWidth="1"/>
    <col min="6424" max="6657" width="9" style="419"/>
    <col min="6658" max="6658" width="5.375" style="419" customWidth="1"/>
    <col min="6659" max="6659" width="13.125" style="419" customWidth="1"/>
    <col min="6660" max="6660" width="43.875" style="419" customWidth="1"/>
    <col min="6661" max="6661" width="11.625" style="419" customWidth="1"/>
    <col min="6662" max="6662" width="10.375" style="419" customWidth="1"/>
    <col min="6663" max="6663" width="11" style="419" customWidth="1"/>
    <col min="6664" max="6665" width="12.125" style="419" customWidth="1"/>
    <col min="6666" max="6666" width="12.875" style="419" customWidth="1"/>
    <col min="6667" max="6668" width="12.125" style="419" customWidth="1"/>
    <col min="6669" max="6669" width="11.375" style="419" customWidth="1"/>
    <col min="6670" max="6671" width="11.875" style="419" customWidth="1"/>
    <col min="6672" max="6672" width="11.75" style="419" customWidth="1"/>
    <col min="6673" max="6673" width="11.375" style="419" customWidth="1"/>
    <col min="6674" max="6674" width="11.875" style="419" customWidth="1"/>
    <col min="6675" max="6675" width="11.375" style="419" customWidth="1"/>
    <col min="6676" max="6676" width="10.375" style="419" customWidth="1"/>
    <col min="6677" max="6677" width="12.875" style="419" customWidth="1"/>
    <col min="6678" max="6678" width="11.75" style="419" customWidth="1"/>
    <col min="6679" max="6679" width="11" style="419" customWidth="1"/>
    <col min="6680" max="6913" width="9" style="419"/>
    <col min="6914" max="6914" width="5.375" style="419" customWidth="1"/>
    <col min="6915" max="6915" width="13.125" style="419" customWidth="1"/>
    <col min="6916" max="6916" width="43.875" style="419" customWidth="1"/>
    <col min="6917" max="6917" width="11.625" style="419" customWidth="1"/>
    <col min="6918" max="6918" width="10.375" style="419" customWidth="1"/>
    <col min="6919" max="6919" width="11" style="419" customWidth="1"/>
    <col min="6920" max="6921" width="12.125" style="419" customWidth="1"/>
    <col min="6922" max="6922" width="12.875" style="419" customWidth="1"/>
    <col min="6923" max="6924" width="12.125" style="419" customWidth="1"/>
    <col min="6925" max="6925" width="11.375" style="419" customWidth="1"/>
    <col min="6926" max="6927" width="11.875" style="419" customWidth="1"/>
    <col min="6928" max="6928" width="11.75" style="419" customWidth="1"/>
    <col min="6929" max="6929" width="11.375" style="419" customWidth="1"/>
    <col min="6930" max="6930" width="11.875" style="419" customWidth="1"/>
    <col min="6931" max="6931" width="11.375" style="419" customWidth="1"/>
    <col min="6932" max="6932" width="10.375" style="419" customWidth="1"/>
    <col min="6933" max="6933" width="12.875" style="419" customWidth="1"/>
    <col min="6934" max="6934" width="11.75" style="419" customWidth="1"/>
    <col min="6935" max="6935" width="11" style="419" customWidth="1"/>
    <col min="6936" max="7169" width="9" style="419"/>
    <col min="7170" max="7170" width="5.375" style="419" customWidth="1"/>
    <col min="7171" max="7171" width="13.125" style="419" customWidth="1"/>
    <col min="7172" max="7172" width="43.875" style="419" customWidth="1"/>
    <col min="7173" max="7173" width="11.625" style="419" customWidth="1"/>
    <col min="7174" max="7174" width="10.375" style="419" customWidth="1"/>
    <col min="7175" max="7175" width="11" style="419" customWidth="1"/>
    <col min="7176" max="7177" width="12.125" style="419" customWidth="1"/>
    <col min="7178" max="7178" width="12.875" style="419" customWidth="1"/>
    <col min="7179" max="7180" width="12.125" style="419" customWidth="1"/>
    <col min="7181" max="7181" width="11.375" style="419" customWidth="1"/>
    <col min="7182" max="7183" width="11.875" style="419" customWidth="1"/>
    <col min="7184" max="7184" width="11.75" style="419" customWidth="1"/>
    <col min="7185" max="7185" width="11.375" style="419" customWidth="1"/>
    <col min="7186" max="7186" width="11.875" style="419" customWidth="1"/>
    <col min="7187" max="7187" width="11.375" style="419" customWidth="1"/>
    <col min="7188" max="7188" width="10.375" style="419" customWidth="1"/>
    <col min="7189" max="7189" width="12.875" style="419" customWidth="1"/>
    <col min="7190" max="7190" width="11.75" style="419" customWidth="1"/>
    <col min="7191" max="7191" width="11" style="419" customWidth="1"/>
    <col min="7192" max="7425" width="9" style="419"/>
    <col min="7426" max="7426" width="5.375" style="419" customWidth="1"/>
    <col min="7427" max="7427" width="13.125" style="419" customWidth="1"/>
    <col min="7428" max="7428" width="43.875" style="419" customWidth="1"/>
    <col min="7429" max="7429" width="11.625" style="419" customWidth="1"/>
    <col min="7430" max="7430" width="10.375" style="419" customWidth="1"/>
    <col min="7431" max="7431" width="11" style="419" customWidth="1"/>
    <col min="7432" max="7433" width="12.125" style="419" customWidth="1"/>
    <col min="7434" max="7434" width="12.875" style="419" customWidth="1"/>
    <col min="7435" max="7436" width="12.125" style="419" customWidth="1"/>
    <col min="7437" max="7437" width="11.375" style="419" customWidth="1"/>
    <col min="7438" max="7439" width="11.875" style="419" customWidth="1"/>
    <col min="7440" max="7440" width="11.75" style="419" customWidth="1"/>
    <col min="7441" max="7441" width="11.375" style="419" customWidth="1"/>
    <col min="7442" max="7442" width="11.875" style="419" customWidth="1"/>
    <col min="7443" max="7443" width="11.375" style="419" customWidth="1"/>
    <col min="7444" max="7444" width="10.375" style="419" customWidth="1"/>
    <col min="7445" max="7445" width="12.875" style="419" customWidth="1"/>
    <col min="7446" max="7446" width="11.75" style="419" customWidth="1"/>
    <col min="7447" max="7447" width="11" style="419" customWidth="1"/>
    <col min="7448" max="7681" width="9" style="419"/>
    <col min="7682" max="7682" width="5.375" style="419" customWidth="1"/>
    <col min="7683" max="7683" width="13.125" style="419" customWidth="1"/>
    <col min="7684" max="7684" width="43.875" style="419" customWidth="1"/>
    <col min="7685" max="7685" width="11.625" style="419" customWidth="1"/>
    <col min="7686" max="7686" width="10.375" style="419" customWidth="1"/>
    <col min="7687" max="7687" width="11" style="419" customWidth="1"/>
    <col min="7688" max="7689" width="12.125" style="419" customWidth="1"/>
    <col min="7690" max="7690" width="12.875" style="419" customWidth="1"/>
    <col min="7691" max="7692" width="12.125" style="419" customWidth="1"/>
    <col min="7693" max="7693" width="11.375" style="419" customWidth="1"/>
    <col min="7694" max="7695" width="11.875" style="419" customWidth="1"/>
    <col min="7696" max="7696" width="11.75" style="419" customWidth="1"/>
    <col min="7697" max="7697" width="11.375" style="419" customWidth="1"/>
    <col min="7698" max="7698" width="11.875" style="419" customWidth="1"/>
    <col min="7699" max="7699" width="11.375" style="419" customWidth="1"/>
    <col min="7700" max="7700" width="10.375" style="419" customWidth="1"/>
    <col min="7701" max="7701" width="12.875" style="419" customWidth="1"/>
    <col min="7702" max="7702" width="11.75" style="419" customWidth="1"/>
    <col min="7703" max="7703" width="11" style="419" customWidth="1"/>
    <col min="7704" max="7937" width="9" style="419"/>
    <col min="7938" max="7938" width="5.375" style="419" customWidth="1"/>
    <col min="7939" max="7939" width="13.125" style="419" customWidth="1"/>
    <col min="7940" max="7940" width="43.875" style="419" customWidth="1"/>
    <col min="7941" max="7941" width="11.625" style="419" customWidth="1"/>
    <col min="7942" max="7942" width="10.375" style="419" customWidth="1"/>
    <col min="7943" max="7943" width="11" style="419" customWidth="1"/>
    <col min="7944" max="7945" width="12.125" style="419" customWidth="1"/>
    <col min="7946" max="7946" width="12.875" style="419" customWidth="1"/>
    <col min="7947" max="7948" width="12.125" style="419" customWidth="1"/>
    <col min="7949" max="7949" width="11.375" style="419" customWidth="1"/>
    <col min="7950" max="7951" width="11.875" style="419" customWidth="1"/>
    <col min="7952" max="7952" width="11.75" style="419" customWidth="1"/>
    <col min="7953" max="7953" width="11.375" style="419" customWidth="1"/>
    <col min="7954" max="7954" width="11.875" style="419" customWidth="1"/>
    <col min="7955" max="7955" width="11.375" style="419" customWidth="1"/>
    <col min="7956" max="7956" width="10.375" style="419" customWidth="1"/>
    <col min="7957" max="7957" width="12.875" style="419" customWidth="1"/>
    <col min="7958" max="7958" width="11.75" style="419" customWidth="1"/>
    <col min="7959" max="7959" width="11" style="419" customWidth="1"/>
    <col min="7960" max="8193" width="9" style="419"/>
    <col min="8194" max="8194" width="5.375" style="419" customWidth="1"/>
    <col min="8195" max="8195" width="13.125" style="419" customWidth="1"/>
    <col min="8196" max="8196" width="43.875" style="419" customWidth="1"/>
    <col min="8197" max="8197" width="11.625" style="419" customWidth="1"/>
    <col min="8198" max="8198" width="10.375" style="419" customWidth="1"/>
    <col min="8199" max="8199" width="11" style="419" customWidth="1"/>
    <col min="8200" max="8201" width="12.125" style="419" customWidth="1"/>
    <col min="8202" max="8202" width="12.875" style="419" customWidth="1"/>
    <col min="8203" max="8204" width="12.125" style="419" customWidth="1"/>
    <col min="8205" max="8205" width="11.375" style="419" customWidth="1"/>
    <col min="8206" max="8207" width="11.875" style="419" customWidth="1"/>
    <col min="8208" max="8208" width="11.75" style="419" customWidth="1"/>
    <col min="8209" max="8209" width="11.375" style="419" customWidth="1"/>
    <col min="8210" max="8210" width="11.875" style="419" customWidth="1"/>
    <col min="8211" max="8211" width="11.375" style="419" customWidth="1"/>
    <col min="8212" max="8212" width="10.375" style="419" customWidth="1"/>
    <col min="8213" max="8213" width="12.875" style="419" customWidth="1"/>
    <col min="8214" max="8214" width="11.75" style="419" customWidth="1"/>
    <col min="8215" max="8215" width="11" style="419" customWidth="1"/>
    <col min="8216" max="8449" width="9" style="419"/>
    <col min="8450" max="8450" width="5.375" style="419" customWidth="1"/>
    <col min="8451" max="8451" width="13.125" style="419" customWidth="1"/>
    <col min="8452" max="8452" width="43.875" style="419" customWidth="1"/>
    <col min="8453" max="8453" width="11.625" style="419" customWidth="1"/>
    <col min="8454" max="8454" width="10.375" style="419" customWidth="1"/>
    <col min="8455" max="8455" width="11" style="419" customWidth="1"/>
    <col min="8456" max="8457" width="12.125" style="419" customWidth="1"/>
    <col min="8458" max="8458" width="12.875" style="419" customWidth="1"/>
    <col min="8459" max="8460" width="12.125" style="419" customWidth="1"/>
    <col min="8461" max="8461" width="11.375" style="419" customWidth="1"/>
    <col min="8462" max="8463" width="11.875" style="419" customWidth="1"/>
    <col min="8464" max="8464" width="11.75" style="419" customWidth="1"/>
    <col min="8465" max="8465" width="11.375" style="419" customWidth="1"/>
    <col min="8466" max="8466" width="11.875" style="419" customWidth="1"/>
    <col min="8467" max="8467" width="11.375" style="419" customWidth="1"/>
    <col min="8468" max="8468" width="10.375" style="419" customWidth="1"/>
    <col min="8469" max="8469" width="12.875" style="419" customWidth="1"/>
    <col min="8470" max="8470" width="11.75" style="419" customWidth="1"/>
    <col min="8471" max="8471" width="11" style="419" customWidth="1"/>
    <col min="8472" max="8705" width="9" style="419"/>
    <col min="8706" max="8706" width="5.375" style="419" customWidth="1"/>
    <col min="8707" max="8707" width="13.125" style="419" customWidth="1"/>
    <col min="8708" max="8708" width="43.875" style="419" customWidth="1"/>
    <col min="8709" max="8709" width="11.625" style="419" customWidth="1"/>
    <col min="8710" max="8710" width="10.375" style="419" customWidth="1"/>
    <col min="8711" max="8711" width="11" style="419" customWidth="1"/>
    <col min="8712" max="8713" width="12.125" style="419" customWidth="1"/>
    <col min="8714" max="8714" width="12.875" style="419" customWidth="1"/>
    <col min="8715" max="8716" width="12.125" style="419" customWidth="1"/>
    <col min="8717" max="8717" width="11.375" style="419" customWidth="1"/>
    <col min="8718" max="8719" width="11.875" style="419" customWidth="1"/>
    <col min="8720" max="8720" width="11.75" style="419" customWidth="1"/>
    <col min="8721" max="8721" width="11.375" style="419" customWidth="1"/>
    <col min="8722" max="8722" width="11.875" style="419" customWidth="1"/>
    <col min="8723" max="8723" width="11.375" style="419" customWidth="1"/>
    <col min="8724" max="8724" width="10.375" style="419" customWidth="1"/>
    <col min="8725" max="8725" width="12.875" style="419" customWidth="1"/>
    <col min="8726" max="8726" width="11.75" style="419" customWidth="1"/>
    <col min="8727" max="8727" width="11" style="419" customWidth="1"/>
    <col min="8728" max="8961" width="9" style="419"/>
    <col min="8962" max="8962" width="5.375" style="419" customWidth="1"/>
    <col min="8963" max="8963" width="13.125" style="419" customWidth="1"/>
    <col min="8964" max="8964" width="43.875" style="419" customWidth="1"/>
    <col min="8965" max="8965" width="11.625" style="419" customWidth="1"/>
    <col min="8966" max="8966" width="10.375" style="419" customWidth="1"/>
    <col min="8967" max="8967" width="11" style="419" customWidth="1"/>
    <col min="8968" max="8969" width="12.125" style="419" customWidth="1"/>
    <col min="8970" max="8970" width="12.875" style="419" customWidth="1"/>
    <col min="8971" max="8972" width="12.125" style="419" customWidth="1"/>
    <col min="8973" max="8973" width="11.375" style="419" customWidth="1"/>
    <col min="8974" max="8975" width="11.875" style="419" customWidth="1"/>
    <col min="8976" max="8976" width="11.75" style="419" customWidth="1"/>
    <col min="8977" max="8977" width="11.375" style="419" customWidth="1"/>
    <col min="8978" max="8978" width="11.875" style="419" customWidth="1"/>
    <col min="8979" max="8979" width="11.375" style="419" customWidth="1"/>
    <col min="8980" max="8980" width="10.375" style="419" customWidth="1"/>
    <col min="8981" max="8981" width="12.875" style="419" customWidth="1"/>
    <col min="8982" max="8982" width="11.75" style="419" customWidth="1"/>
    <col min="8983" max="8983" width="11" style="419" customWidth="1"/>
    <col min="8984" max="9217" width="9" style="419"/>
    <col min="9218" max="9218" width="5.375" style="419" customWidth="1"/>
    <col min="9219" max="9219" width="13.125" style="419" customWidth="1"/>
    <col min="9220" max="9220" width="43.875" style="419" customWidth="1"/>
    <col min="9221" max="9221" width="11.625" style="419" customWidth="1"/>
    <col min="9222" max="9222" width="10.375" style="419" customWidth="1"/>
    <col min="9223" max="9223" width="11" style="419" customWidth="1"/>
    <col min="9224" max="9225" width="12.125" style="419" customWidth="1"/>
    <col min="9226" max="9226" width="12.875" style="419" customWidth="1"/>
    <col min="9227" max="9228" width="12.125" style="419" customWidth="1"/>
    <col min="9229" max="9229" width="11.375" style="419" customWidth="1"/>
    <col min="9230" max="9231" width="11.875" style="419" customWidth="1"/>
    <col min="9232" max="9232" width="11.75" style="419" customWidth="1"/>
    <col min="9233" max="9233" width="11.375" style="419" customWidth="1"/>
    <col min="9234" max="9234" width="11.875" style="419" customWidth="1"/>
    <col min="9235" max="9235" width="11.375" style="419" customWidth="1"/>
    <col min="9236" max="9236" width="10.375" style="419" customWidth="1"/>
    <col min="9237" max="9237" width="12.875" style="419" customWidth="1"/>
    <col min="9238" max="9238" width="11.75" style="419" customWidth="1"/>
    <col min="9239" max="9239" width="11" style="419" customWidth="1"/>
    <col min="9240" max="9473" width="9" style="419"/>
    <col min="9474" max="9474" width="5.375" style="419" customWidth="1"/>
    <col min="9475" max="9475" width="13.125" style="419" customWidth="1"/>
    <col min="9476" max="9476" width="43.875" style="419" customWidth="1"/>
    <col min="9477" max="9477" width="11.625" style="419" customWidth="1"/>
    <col min="9478" max="9478" width="10.375" style="419" customWidth="1"/>
    <col min="9479" max="9479" width="11" style="419" customWidth="1"/>
    <col min="9480" max="9481" width="12.125" style="419" customWidth="1"/>
    <col min="9482" max="9482" width="12.875" style="419" customWidth="1"/>
    <col min="9483" max="9484" width="12.125" style="419" customWidth="1"/>
    <col min="9485" max="9485" width="11.375" style="419" customWidth="1"/>
    <col min="9486" max="9487" width="11.875" style="419" customWidth="1"/>
    <col min="9488" max="9488" width="11.75" style="419" customWidth="1"/>
    <col min="9489" max="9489" width="11.375" style="419" customWidth="1"/>
    <col min="9490" max="9490" width="11.875" style="419" customWidth="1"/>
    <col min="9491" max="9491" width="11.375" style="419" customWidth="1"/>
    <col min="9492" max="9492" width="10.375" style="419" customWidth="1"/>
    <col min="9493" max="9493" width="12.875" style="419" customWidth="1"/>
    <col min="9494" max="9494" width="11.75" style="419" customWidth="1"/>
    <col min="9495" max="9495" width="11" style="419" customWidth="1"/>
    <col min="9496" max="9729" width="9" style="419"/>
    <col min="9730" max="9730" width="5.375" style="419" customWidth="1"/>
    <col min="9731" max="9731" width="13.125" style="419" customWidth="1"/>
    <col min="9732" max="9732" width="43.875" style="419" customWidth="1"/>
    <col min="9733" max="9733" width="11.625" style="419" customWidth="1"/>
    <col min="9734" max="9734" width="10.375" style="419" customWidth="1"/>
    <col min="9735" max="9735" width="11" style="419" customWidth="1"/>
    <col min="9736" max="9737" width="12.125" style="419" customWidth="1"/>
    <col min="9738" max="9738" width="12.875" style="419" customWidth="1"/>
    <col min="9739" max="9740" width="12.125" style="419" customWidth="1"/>
    <col min="9741" max="9741" width="11.375" style="419" customWidth="1"/>
    <col min="9742" max="9743" width="11.875" style="419" customWidth="1"/>
    <col min="9744" max="9744" width="11.75" style="419" customWidth="1"/>
    <col min="9745" max="9745" width="11.375" style="419" customWidth="1"/>
    <col min="9746" max="9746" width="11.875" style="419" customWidth="1"/>
    <col min="9747" max="9747" width="11.375" style="419" customWidth="1"/>
    <col min="9748" max="9748" width="10.375" style="419" customWidth="1"/>
    <col min="9749" max="9749" width="12.875" style="419" customWidth="1"/>
    <col min="9750" max="9750" width="11.75" style="419" customWidth="1"/>
    <col min="9751" max="9751" width="11" style="419" customWidth="1"/>
    <col min="9752" max="9985" width="9" style="419"/>
    <col min="9986" max="9986" width="5.375" style="419" customWidth="1"/>
    <col min="9987" max="9987" width="13.125" style="419" customWidth="1"/>
    <col min="9988" max="9988" width="43.875" style="419" customWidth="1"/>
    <col min="9989" max="9989" width="11.625" style="419" customWidth="1"/>
    <col min="9990" max="9990" width="10.375" style="419" customWidth="1"/>
    <col min="9991" max="9991" width="11" style="419" customWidth="1"/>
    <col min="9992" max="9993" width="12.125" style="419" customWidth="1"/>
    <col min="9994" max="9994" width="12.875" style="419" customWidth="1"/>
    <col min="9995" max="9996" width="12.125" style="419" customWidth="1"/>
    <col min="9997" max="9997" width="11.375" style="419" customWidth="1"/>
    <col min="9998" max="9999" width="11.875" style="419" customWidth="1"/>
    <col min="10000" max="10000" width="11.75" style="419" customWidth="1"/>
    <col min="10001" max="10001" width="11.375" style="419" customWidth="1"/>
    <col min="10002" max="10002" width="11.875" style="419" customWidth="1"/>
    <col min="10003" max="10003" width="11.375" style="419" customWidth="1"/>
    <col min="10004" max="10004" width="10.375" style="419" customWidth="1"/>
    <col min="10005" max="10005" width="12.875" style="419" customWidth="1"/>
    <col min="10006" max="10006" width="11.75" style="419" customWidth="1"/>
    <col min="10007" max="10007" width="11" style="419" customWidth="1"/>
    <col min="10008" max="10241" width="9" style="419"/>
    <col min="10242" max="10242" width="5.375" style="419" customWidth="1"/>
    <col min="10243" max="10243" width="13.125" style="419" customWidth="1"/>
    <col min="10244" max="10244" width="43.875" style="419" customWidth="1"/>
    <col min="10245" max="10245" width="11.625" style="419" customWidth="1"/>
    <col min="10246" max="10246" width="10.375" style="419" customWidth="1"/>
    <col min="10247" max="10247" width="11" style="419" customWidth="1"/>
    <col min="10248" max="10249" width="12.125" style="419" customWidth="1"/>
    <col min="10250" max="10250" width="12.875" style="419" customWidth="1"/>
    <col min="10251" max="10252" width="12.125" style="419" customWidth="1"/>
    <col min="10253" max="10253" width="11.375" style="419" customWidth="1"/>
    <col min="10254" max="10255" width="11.875" style="419" customWidth="1"/>
    <col min="10256" max="10256" width="11.75" style="419" customWidth="1"/>
    <col min="10257" max="10257" width="11.375" style="419" customWidth="1"/>
    <col min="10258" max="10258" width="11.875" style="419" customWidth="1"/>
    <col min="10259" max="10259" width="11.375" style="419" customWidth="1"/>
    <col min="10260" max="10260" width="10.375" style="419" customWidth="1"/>
    <col min="10261" max="10261" width="12.875" style="419" customWidth="1"/>
    <col min="10262" max="10262" width="11.75" style="419" customWidth="1"/>
    <col min="10263" max="10263" width="11" style="419" customWidth="1"/>
    <col min="10264" max="10497" width="9" style="419"/>
    <col min="10498" max="10498" width="5.375" style="419" customWidth="1"/>
    <col min="10499" max="10499" width="13.125" style="419" customWidth="1"/>
    <col min="10500" max="10500" width="43.875" style="419" customWidth="1"/>
    <col min="10501" max="10501" width="11.625" style="419" customWidth="1"/>
    <col min="10502" max="10502" width="10.375" style="419" customWidth="1"/>
    <col min="10503" max="10503" width="11" style="419" customWidth="1"/>
    <col min="10504" max="10505" width="12.125" style="419" customWidth="1"/>
    <col min="10506" max="10506" width="12.875" style="419" customWidth="1"/>
    <col min="10507" max="10508" width="12.125" style="419" customWidth="1"/>
    <col min="10509" max="10509" width="11.375" style="419" customWidth="1"/>
    <col min="10510" max="10511" width="11.875" style="419" customWidth="1"/>
    <col min="10512" max="10512" width="11.75" style="419" customWidth="1"/>
    <col min="10513" max="10513" width="11.375" style="419" customWidth="1"/>
    <col min="10514" max="10514" width="11.875" style="419" customWidth="1"/>
    <col min="10515" max="10515" width="11.375" style="419" customWidth="1"/>
    <col min="10516" max="10516" width="10.375" style="419" customWidth="1"/>
    <col min="10517" max="10517" width="12.875" style="419" customWidth="1"/>
    <col min="10518" max="10518" width="11.75" style="419" customWidth="1"/>
    <col min="10519" max="10519" width="11" style="419" customWidth="1"/>
    <col min="10520" max="10753" width="9" style="419"/>
    <col min="10754" max="10754" width="5.375" style="419" customWidth="1"/>
    <col min="10755" max="10755" width="13.125" style="419" customWidth="1"/>
    <col min="10756" max="10756" width="43.875" style="419" customWidth="1"/>
    <col min="10757" max="10757" width="11.625" style="419" customWidth="1"/>
    <col min="10758" max="10758" width="10.375" style="419" customWidth="1"/>
    <col min="10759" max="10759" width="11" style="419" customWidth="1"/>
    <col min="10760" max="10761" width="12.125" style="419" customWidth="1"/>
    <col min="10762" max="10762" width="12.875" style="419" customWidth="1"/>
    <col min="10763" max="10764" width="12.125" style="419" customWidth="1"/>
    <col min="10765" max="10765" width="11.375" style="419" customWidth="1"/>
    <col min="10766" max="10767" width="11.875" style="419" customWidth="1"/>
    <col min="10768" max="10768" width="11.75" style="419" customWidth="1"/>
    <col min="10769" max="10769" width="11.375" style="419" customWidth="1"/>
    <col min="10770" max="10770" width="11.875" style="419" customWidth="1"/>
    <col min="10771" max="10771" width="11.375" style="419" customWidth="1"/>
    <col min="10772" max="10772" width="10.375" style="419" customWidth="1"/>
    <col min="10773" max="10773" width="12.875" style="419" customWidth="1"/>
    <col min="10774" max="10774" width="11.75" style="419" customWidth="1"/>
    <col min="10775" max="10775" width="11" style="419" customWidth="1"/>
    <col min="10776" max="11009" width="9" style="419"/>
    <col min="11010" max="11010" width="5.375" style="419" customWidth="1"/>
    <col min="11011" max="11011" width="13.125" style="419" customWidth="1"/>
    <col min="11012" max="11012" width="43.875" style="419" customWidth="1"/>
    <col min="11013" max="11013" width="11.625" style="419" customWidth="1"/>
    <col min="11014" max="11014" width="10.375" style="419" customWidth="1"/>
    <col min="11015" max="11015" width="11" style="419" customWidth="1"/>
    <col min="11016" max="11017" width="12.125" style="419" customWidth="1"/>
    <col min="11018" max="11018" width="12.875" style="419" customWidth="1"/>
    <col min="11019" max="11020" width="12.125" style="419" customWidth="1"/>
    <col min="11021" max="11021" width="11.375" style="419" customWidth="1"/>
    <col min="11022" max="11023" width="11.875" style="419" customWidth="1"/>
    <col min="11024" max="11024" width="11.75" style="419" customWidth="1"/>
    <col min="11025" max="11025" width="11.375" style="419" customWidth="1"/>
    <col min="11026" max="11026" width="11.875" style="419" customWidth="1"/>
    <col min="11027" max="11027" width="11.375" style="419" customWidth="1"/>
    <col min="11028" max="11028" width="10.375" style="419" customWidth="1"/>
    <col min="11029" max="11029" width="12.875" style="419" customWidth="1"/>
    <col min="11030" max="11030" width="11.75" style="419" customWidth="1"/>
    <col min="11031" max="11031" width="11" style="419" customWidth="1"/>
    <col min="11032" max="11265" width="9" style="419"/>
    <col min="11266" max="11266" width="5.375" style="419" customWidth="1"/>
    <col min="11267" max="11267" width="13.125" style="419" customWidth="1"/>
    <col min="11268" max="11268" width="43.875" style="419" customWidth="1"/>
    <col min="11269" max="11269" width="11.625" style="419" customWidth="1"/>
    <col min="11270" max="11270" width="10.375" style="419" customWidth="1"/>
    <col min="11271" max="11271" width="11" style="419" customWidth="1"/>
    <col min="11272" max="11273" width="12.125" style="419" customWidth="1"/>
    <col min="11274" max="11274" width="12.875" style="419" customWidth="1"/>
    <col min="11275" max="11276" width="12.125" style="419" customWidth="1"/>
    <col min="11277" max="11277" width="11.375" style="419" customWidth="1"/>
    <col min="11278" max="11279" width="11.875" style="419" customWidth="1"/>
    <col min="11280" max="11280" width="11.75" style="419" customWidth="1"/>
    <col min="11281" max="11281" width="11.375" style="419" customWidth="1"/>
    <col min="11282" max="11282" width="11.875" style="419" customWidth="1"/>
    <col min="11283" max="11283" width="11.375" style="419" customWidth="1"/>
    <col min="11284" max="11284" width="10.375" style="419" customWidth="1"/>
    <col min="11285" max="11285" width="12.875" style="419" customWidth="1"/>
    <col min="11286" max="11286" width="11.75" style="419" customWidth="1"/>
    <col min="11287" max="11287" width="11" style="419" customWidth="1"/>
    <col min="11288" max="11521" width="9" style="419"/>
    <col min="11522" max="11522" width="5.375" style="419" customWidth="1"/>
    <col min="11523" max="11523" width="13.125" style="419" customWidth="1"/>
    <col min="11524" max="11524" width="43.875" style="419" customWidth="1"/>
    <col min="11525" max="11525" width="11.625" style="419" customWidth="1"/>
    <col min="11526" max="11526" width="10.375" style="419" customWidth="1"/>
    <col min="11527" max="11527" width="11" style="419" customWidth="1"/>
    <col min="11528" max="11529" width="12.125" style="419" customWidth="1"/>
    <col min="11530" max="11530" width="12.875" style="419" customWidth="1"/>
    <col min="11531" max="11532" width="12.125" style="419" customWidth="1"/>
    <col min="11533" max="11533" width="11.375" style="419" customWidth="1"/>
    <col min="11534" max="11535" width="11.875" style="419" customWidth="1"/>
    <col min="11536" max="11536" width="11.75" style="419" customWidth="1"/>
    <col min="11537" max="11537" width="11.375" style="419" customWidth="1"/>
    <col min="11538" max="11538" width="11.875" style="419" customWidth="1"/>
    <col min="11539" max="11539" width="11.375" style="419" customWidth="1"/>
    <col min="11540" max="11540" width="10.375" style="419" customWidth="1"/>
    <col min="11541" max="11541" width="12.875" style="419" customWidth="1"/>
    <col min="11542" max="11542" width="11.75" style="419" customWidth="1"/>
    <col min="11543" max="11543" width="11" style="419" customWidth="1"/>
    <col min="11544" max="11777" width="9" style="419"/>
    <col min="11778" max="11778" width="5.375" style="419" customWidth="1"/>
    <col min="11779" max="11779" width="13.125" style="419" customWidth="1"/>
    <col min="11780" max="11780" width="43.875" style="419" customWidth="1"/>
    <col min="11781" max="11781" width="11.625" style="419" customWidth="1"/>
    <col min="11782" max="11782" width="10.375" style="419" customWidth="1"/>
    <col min="11783" max="11783" width="11" style="419" customWidth="1"/>
    <col min="11784" max="11785" width="12.125" style="419" customWidth="1"/>
    <col min="11786" max="11786" width="12.875" style="419" customWidth="1"/>
    <col min="11787" max="11788" width="12.125" style="419" customWidth="1"/>
    <col min="11789" max="11789" width="11.375" style="419" customWidth="1"/>
    <col min="11790" max="11791" width="11.875" style="419" customWidth="1"/>
    <col min="11792" max="11792" width="11.75" style="419" customWidth="1"/>
    <col min="11793" max="11793" width="11.375" style="419" customWidth="1"/>
    <col min="11794" max="11794" width="11.875" style="419" customWidth="1"/>
    <col min="11795" max="11795" width="11.375" style="419" customWidth="1"/>
    <col min="11796" max="11796" width="10.375" style="419" customWidth="1"/>
    <col min="11797" max="11797" width="12.875" style="419" customWidth="1"/>
    <col min="11798" max="11798" width="11.75" style="419" customWidth="1"/>
    <col min="11799" max="11799" width="11" style="419" customWidth="1"/>
    <col min="11800" max="12033" width="9" style="419"/>
    <col min="12034" max="12034" width="5.375" style="419" customWidth="1"/>
    <col min="12035" max="12035" width="13.125" style="419" customWidth="1"/>
    <col min="12036" max="12036" width="43.875" style="419" customWidth="1"/>
    <col min="12037" max="12037" width="11.625" style="419" customWidth="1"/>
    <col min="12038" max="12038" width="10.375" style="419" customWidth="1"/>
    <col min="12039" max="12039" width="11" style="419" customWidth="1"/>
    <col min="12040" max="12041" width="12.125" style="419" customWidth="1"/>
    <col min="12042" max="12042" width="12.875" style="419" customWidth="1"/>
    <col min="12043" max="12044" width="12.125" style="419" customWidth="1"/>
    <col min="12045" max="12045" width="11.375" style="419" customWidth="1"/>
    <col min="12046" max="12047" width="11.875" style="419" customWidth="1"/>
    <col min="12048" max="12048" width="11.75" style="419" customWidth="1"/>
    <col min="12049" max="12049" width="11.375" style="419" customWidth="1"/>
    <col min="12050" max="12050" width="11.875" style="419" customWidth="1"/>
    <col min="12051" max="12051" width="11.375" style="419" customWidth="1"/>
    <col min="12052" max="12052" width="10.375" style="419" customWidth="1"/>
    <col min="12053" max="12053" width="12.875" style="419" customWidth="1"/>
    <col min="12054" max="12054" width="11.75" style="419" customWidth="1"/>
    <col min="12055" max="12055" width="11" style="419" customWidth="1"/>
    <col min="12056" max="12289" width="9" style="419"/>
    <col min="12290" max="12290" width="5.375" style="419" customWidth="1"/>
    <col min="12291" max="12291" width="13.125" style="419" customWidth="1"/>
    <col min="12292" max="12292" width="43.875" style="419" customWidth="1"/>
    <col min="12293" max="12293" width="11.625" style="419" customWidth="1"/>
    <col min="12294" max="12294" width="10.375" style="419" customWidth="1"/>
    <col min="12295" max="12295" width="11" style="419" customWidth="1"/>
    <col min="12296" max="12297" width="12.125" style="419" customWidth="1"/>
    <col min="12298" max="12298" width="12.875" style="419" customWidth="1"/>
    <col min="12299" max="12300" width="12.125" style="419" customWidth="1"/>
    <col min="12301" max="12301" width="11.375" style="419" customWidth="1"/>
    <col min="12302" max="12303" width="11.875" style="419" customWidth="1"/>
    <col min="12304" max="12304" width="11.75" style="419" customWidth="1"/>
    <col min="12305" max="12305" width="11.375" style="419" customWidth="1"/>
    <col min="12306" max="12306" width="11.875" style="419" customWidth="1"/>
    <col min="12307" max="12307" width="11.375" style="419" customWidth="1"/>
    <col min="12308" max="12308" width="10.375" style="419" customWidth="1"/>
    <col min="12309" max="12309" width="12.875" style="419" customWidth="1"/>
    <col min="12310" max="12310" width="11.75" style="419" customWidth="1"/>
    <col min="12311" max="12311" width="11" style="419" customWidth="1"/>
    <col min="12312" max="12545" width="9" style="419"/>
    <col min="12546" max="12546" width="5.375" style="419" customWidth="1"/>
    <col min="12547" max="12547" width="13.125" style="419" customWidth="1"/>
    <col min="12548" max="12548" width="43.875" style="419" customWidth="1"/>
    <col min="12549" max="12549" width="11.625" style="419" customWidth="1"/>
    <col min="12550" max="12550" width="10.375" style="419" customWidth="1"/>
    <col min="12551" max="12551" width="11" style="419" customWidth="1"/>
    <col min="12552" max="12553" width="12.125" style="419" customWidth="1"/>
    <col min="12554" max="12554" width="12.875" style="419" customWidth="1"/>
    <col min="12555" max="12556" width="12.125" style="419" customWidth="1"/>
    <col min="12557" max="12557" width="11.375" style="419" customWidth="1"/>
    <col min="12558" max="12559" width="11.875" style="419" customWidth="1"/>
    <col min="12560" max="12560" width="11.75" style="419" customWidth="1"/>
    <col min="12561" max="12561" width="11.375" style="419" customWidth="1"/>
    <col min="12562" max="12562" width="11.875" style="419" customWidth="1"/>
    <col min="12563" max="12563" width="11.375" style="419" customWidth="1"/>
    <col min="12564" max="12564" width="10.375" style="419" customWidth="1"/>
    <col min="12565" max="12565" width="12.875" style="419" customWidth="1"/>
    <col min="12566" max="12566" width="11.75" style="419" customWidth="1"/>
    <col min="12567" max="12567" width="11" style="419" customWidth="1"/>
    <col min="12568" max="12801" width="9" style="419"/>
    <col min="12802" max="12802" width="5.375" style="419" customWidth="1"/>
    <col min="12803" max="12803" width="13.125" style="419" customWidth="1"/>
    <col min="12804" max="12804" width="43.875" style="419" customWidth="1"/>
    <col min="12805" max="12805" width="11.625" style="419" customWidth="1"/>
    <col min="12806" max="12806" width="10.375" style="419" customWidth="1"/>
    <col min="12807" max="12807" width="11" style="419" customWidth="1"/>
    <col min="12808" max="12809" width="12.125" style="419" customWidth="1"/>
    <col min="12810" max="12810" width="12.875" style="419" customWidth="1"/>
    <col min="12811" max="12812" width="12.125" style="419" customWidth="1"/>
    <col min="12813" max="12813" width="11.375" style="419" customWidth="1"/>
    <col min="12814" max="12815" width="11.875" style="419" customWidth="1"/>
    <col min="12816" max="12816" width="11.75" style="419" customWidth="1"/>
    <col min="12817" max="12817" width="11.375" style="419" customWidth="1"/>
    <col min="12818" max="12818" width="11.875" style="419" customWidth="1"/>
    <col min="12819" max="12819" width="11.375" style="419" customWidth="1"/>
    <col min="12820" max="12820" width="10.375" style="419" customWidth="1"/>
    <col min="12821" max="12821" width="12.875" style="419" customWidth="1"/>
    <col min="12822" max="12822" width="11.75" style="419" customWidth="1"/>
    <col min="12823" max="12823" width="11" style="419" customWidth="1"/>
    <col min="12824" max="13057" width="9" style="419"/>
    <col min="13058" max="13058" width="5.375" style="419" customWidth="1"/>
    <col min="13059" max="13059" width="13.125" style="419" customWidth="1"/>
    <col min="13060" max="13060" width="43.875" style="419" customWidth="1"/>
    <col min="13061" max="13061" width="11.625" style="419" customWidth="1"/>
    <col min="13062" max="13062" width="10.375" style="419" customWidth="1"/>
    <col min="13063" max="13063" width="11" style="419" customWidth="1"/>
    <col min="13064" max="13065" width="12.125" style="419" customWidth="1"/>
    <col min="13066" max="13066" width="12.875" style="419" customWidth="1"/>
    <col min="13067" max="13068" width="12.125" style="419" customWidth="1"/>
    <col min="13069" max="13069" width="11.375" style="419" customWidth="1"/>
    <col min="13070" max="13071" width="11.875" style="419" customWidth="1"/>
    <col min="13072" max="13072" width="11.75" style="419" customWidth="1"/>
    <col min="13073" max="13073" width="11.375" style="419" customWidth="1"/>
    <col min="13074" max="13074" width="11.875" style="419" customWidth="1"/>
    <col min="13075" max="13075" width="11.375" style="419" customWidth="1"/>
    <col min="13076" max="13076" width="10.375" style="419" customWidth="1"/>
    <col min="13077" max="13077" width="12.875" style="419" customWidth="1"/>
    <col min="13078" max="13078" width="11.75" style="419" customWidth="1"/>
    <col min="13079" max="13079" width="11" style="419" customWidth="1"/>
    <col min="13080" max="13313" width="9" style="419"/>
    <col min="13314" max="13314" width="5.375" style="419" customWidth="1"/>
    <col min="13315" max="13315" width="13.125" style="419" customWidth="1"/>
    <col min="13316" max="13316" width="43.875" style="419" customWidth="1"/>
    <col min="13317" max="13317" width="11.625" style="419" customWidth="1"/>
    <col min="13318" max="13318" width="10.375" style="419" customWidth="1"/>
    <col min="13319" max="13319" width="11" style="419" customWidth="1"/>
    <col min="13320" max="13321" width="12.125" style="419" customWidth="1"/>
    <col min="13322" max="13322" width="12.875" style="419" customWidth="1"/>
    <col min="13323" max="13324" width="12.125" style="419" customWidth="1"/>
    <col min="13325" max="13325" width="11.375" style="419" customWidth="1"/>
    <col min="13326" max="13327" width="11.875" style="419" customWidth="1"/>
    <col min="13328" max="13328" width="11.75" style="419" customWidth="1"/>
    <col min="13329" max="13329" width="11.375" style="419" customWidth="1"/>
    <col min="13330" max="13330" width="11.875" style="419" customWidth="1"/>
    <col min="13331" max="13331" width="11.375" style="419" customWidth="1"/>
    <col min="13332" max="13332" width="10.375" style="419" customWidth="1"/>
    <col min="13333" max="13333" width="12.875" style="419" customWidth="1"/>
    <col min="13334" max="13334" width="11.75" style="419" customWidth="1"/>
    <col min="13335" max="13335" width="11" style="419" customWidth="1"/>
    <col min="13336" max="13569" width="9" style="419"/>
    <col min="13570" max="13570" width="5.375" style="419" customWidth="1"/>
    <col min="13571" max="13571" width="13.125" style="419" customWidth="1"/>
    <col min="13572" max="13572" width="43.875" style="419" customWidth="1"/>
    <col min="13573" max="13573" width="11.625" style="419" customWidth="1"/>
    <col min="13574" max="13574" width="10.375" style="419" customWidth="1"/>
    <col min="13575" max="13575" width="11" style="419" customWidth="1"/>
    <col min="13576" max="13577" width="12.125" style="419" customWidth="1"/>
    <col min="13578" max="13578" width="12.875" style="419" customWidth="1"/>
    <col min="13579" max="13580" width="12.125" style="419" customWidth="1"/>
    <col min="13581" max="13581" width="11.375" style="419" customWidth="1"/>
    <col min="13582" max="13583" width="11.875" style="419" customWidth="1"/>
    <col min="13584" max="13584" width="11.75" style="419" customWidth="1"/>
    <col min="13585" max="13585" width="11.375" style="419" customWidth="1"/>
    <col min="13586" max="13586" width="11.875" style="419" customWidth="1"/>
    <col min="13587" max="13587" width="11.375" style="419" customWidth="1"/>
    <col min="13588" max="13588" width="10.375" style="419" customWidth="1"/>
    <col min="13589" max="13589" width="12.875" style="419" customWidth="1"/>
    <col min="13590" max="13590" width="11.75" style="419" customWidth="1"/>
    <col min="13591" max="13591" width="11" style="419" customWidth="1"/>
    <col min="13592" max="13825" width="9" style="419"/>
    <col min="13826" max="13826" width="5.375" style="419" customWidth="1"/>
    <col min="13827" max="13827" width="13.125" style="419" customWidth="1"/>
    <col min="13828" max="13828" width="43.875" style="419" customWidth="1"/>
    <col min="13829" max="13829" width="11.625" style="419" customWidth="1"/>
    <col min="13830" max="13830" width="10.375" style="419" customWidth="1"/>
    <col min="13831" max="13831" width="11" style="419" customWidth="1"/>
    <col min="13832" max="13833" width="12.125" style="419" customWidth="1"/>
    <col min="13834" max="13834" width="12.875" style="419" customWidth="1"/>
    <col min="13835" max="13836" width="12.125" style="419" customWidth="1"/>
    <col min="13837" max="13837" width="11.375" style="419" customWidth="1"/>
    <col min="13838" max="13839" width="11.875" style="419" customWidth="1"/>
    <col min="13840" max="13840" width="11.75" style="419" customWidth="1"/>
    <col min="13841" max="13841" width="11.375" style="419" customWidth="1"/>
    <col min="13842" max="13842" width="11.875" style="419" customWidth="1"/>
    <col min="13843" max="13843" width="11.375" style="419" customWidth="1"/>
    <col min="13844" max="13844" width="10.375" style="419" customWidth="1"/>
    <col min="13845" max="13845" width="12.875" style="419" customWidth="1"/>
    <col min="13846" max="13846" width="11.75" style="419" customWidth="1"/>
    <col min="13847" max="13847" width="11" style="419" customWidth="1"/>
    <col min="13848" max="14081" width="9" style="419"/>
    <col min="14082" max="14082" width="5.375" style="419" customWidth="1"/>
    <col min="14083" max="14083" width="13.125" style="419" customWidth="1"/>
    <col min="14084" max="14084" width="43.875" style="419" customWidth="1"/>
    <col min="14085" max="14085" width="11.625" style="419" customWidth="1"/>
    <col min="14086" max="14086" width="10.375" style="419" customWidth="1"/>
    <col min="14087" max="14087" width="11" style="419" customWidth="1"/>
    <col min="14088" max="14089" width="12.125" style="419" customWidth="1"/>
    <col min="14090" max="14090" width="12.875" style="419" customWidth="1"/>
    <col min="14091" max="14092" width="12.125" style="419" customWidth="1"/>
    <col min="14093" max="14093" width="11.375" style="419" customWidth="1"/>
    <col min="14094" max="14095" width="11.875" style="419" customWidth="1"/>
    <col min="14096" max="14096" width="11.75" style="419" customWidth="1"/>
    <col min="14097" max="14097" width="11.375" style="419" customWidth="1"/>
    <col min="14098" max="14098" width="11.875" style="419" customWidth="1"/>
    <col min="14099" max="14099" width="11.375" style="419" customWidth="1"/>
    <col min="14100" max="14100" width="10.375" style="419" customWidth="1"/>
    <col min="14101" max="14101" width="12.875" style="419" customWidth="1"/>
    <col min="14102" max="14102" width="11.75" style="419" customWidth="1"/>
    <col min="14103" max="14103" width="11" style="419" customWidth="1"/>
    <col min="14104" max="14337" width="9" style="419"/>
    <col min="14338" max="14338" width="5.375" style="419" customWidth="1"/>
    <col min="14339" max="14339" width="13.125" style="419" customWidth="1"/>
    <col min="14340" max="14340" width="43.875" style="419" customWidth="1"/>
    <col min="14341" max="14341" width="11.625" style="419" customWidth="1"/>
    <col min="14342" max="14342" width="10.375" style="419" customWidth="1"/>
    <col min="14343" max="14343" width="11" style="419" customWidth="1"/>
    <col min="14344" max="14345" width="12.125" style="419" customWidth="1"/>
    <col min="14346" max="14346" width="12.875" style="419" customWidth="1"/>
    <col min="14347" max="14348" width="12.125" style="419" customWidth="1"/>
    <col min="14349" max="14349" width="11.375" style="419" customWidth="1"/>
    <col min="14350" max="14351" width="11.875" style="419" customWidth="1"/>
    <col min="14352" max="14352" width="11.75" style="419" customWidth="1"/>
    <col min="14353" max="14353" width="11.375" style="419" customWidth="1"/>
    <col min="14354" max="14354" width="11.875" style="419" customWidth="1"/>
    <col min="14355" max="14355" width="11.375" style="419" customWidth="1"/>
    <col min="14356" max="14356" width="10.375" style="419" customWidth="1"/>
    <col min="14357" max="14357" width="12.875" style="419" customWidth="1"/>
    <col min="14358" max="14358" width="11.75" style="419" customWidth="1"/>
    <col min="14359" max="14359" width="11" style="419" customWidth="1"/>
    <col min="14360" max="14593" width="9" style="419"/>
    <col min="14594" max="14594" width="5.375" style="419" customWidth="1"/>
    <col min="14595" max="14595" width="13.125" style="419" customWidth="1"/>
    <col min="14596" max="14596" width="43.875" style="419" customWidth="1"/>
    <col min="14597" max="14597" width="11.625" style="419" customWidth="1"/>
    <col min="14598" max="14598" width="10.375" style="419" customWidth="1"/>
    <col min="14599" max="14599" width="11" style="419" customWidth="1"/>
    <col min="14600" max="14601" width="12.125" style="419" customWidth="1"/>
    <col min="14602" max="14602" width="12.875" style="419" customWidth="1"/>
    <col min="14603" max="14604" width="12.125" style="419" customWidth="1"/>
    <col min="14605" max="14605" width="11.375" style="419" customWidth="1"/>
    <col min="14606" max="14607" width="11.875" style="419" customWidth="1"/>
    <col min="14608" max="14608" width="11.75" style="419" customWidth="1"/>
    <col min="14609" max="14609" width="11.375" style="419" customWidth="1"/>
    <col min="14610" max="14610" width="11.875" style="419" customWidth="1"/>
    <col min="14611" max="14611" width="11.375" style="419" customWidth="1"/>
    <col min="14612" max="14612" width="10.375" style="419" customWidth="1"/>
    <col min="14613" max="14613" width="12.875" style="419" customWidth="1"/>
    <col min="14614" max="14614" width="11.75" style="419" customWidth="1"/>
    <col min="14615" max="14615" width="11" style="419" customWidth="1"/>
    <col min="14616" max="14849" width="9" style="419"/>
    <col min="14850" max="14850" width="5.375" style="419" customWidth="1"/>
    <col min="14851" max="14851" width="13.125" style="419" customWidth="1"/>
    <col min="14852" max="14852" width="43.875" style="419" customWidth="1"/>
    <col min="14853" max="14853" width="11.625" style="419" customWidth="1"/>
    <col min="14854" max="14854" width="10.375" style="419" customWidth="1"/>
    <col min="14855" max="14855" width="11" style="419" customWidth="1"/>
    <col min="14856" max="14857" width="12.125" style="419" customWidth="1"/>
    <col min="14858" max="14858" width="12.875" style="419" customWidth="1"/>
    <col min="14859" max="14860" width="12.125" style="419" customWidth="1"/>
    <col min="14861" max="14861" width="11.375" style="419" customWidth="1"/>
    <col min="14862" max="14863" width="11.875" style="419" customWidth="1"/>
    <col min="14864" max="14864" width="11.75" style="419" customWidth="1"/>
    <col min="14865" max="14865" width="11.375" style="419" customWidth="1"/>
    <col min="14866" max="14866" width="11.875" style="419" customWidth="1"/>
    <col min="14867" max="14867" width="11.375" style="419" customWidth="1"/>
    <col min="14868" max="14868" width="10.375" style="419" customWidth="1"/>
    <col min="14869" max="14869" width="12.875" style="419" customWidth="1"/>
    <col min="14870" max="14870" width="11.75" style="419" customWidth="1"/>
    <col min="14871" max="14871" width="11" style="419" customWidth="1"/>
    <col min="14872" max="15105" width="9" style="419"/>
    <col min="15106" max="15106" width="5.375" style="419" customWidth="1"/>
    <col min="15107" max="15107" width="13.125" style="419" customWidth="1"/>
    <col min="15108" max="15108" width="43.875" style="419" customWidth="1"/>
    <col min="15109" max="15109" width="11.625" style="419" customWidth="1"/>
    <col min="15110" max="15110" width="10.375" style="419" customWidth="1"/>
    <col min="15111" max="15111" width="11" style="419" customWidth="1"/>
    <col min="15112" max="15113" width="12.125" style="419" customWidth="1"/>
    <col min="15114" max="15114" width="12.875" style="419" customWidth="1"/>
    <col min="15115" max="15116" width="12.125" style="419" customWidth="1"/>
    <col min="15117" max="15117" width="11.375" style="419" customWidth="1"/>
    <col min="15118" max="15119" width="11.875" style="419" customWidth="1"/>
    <col min="15120" max="15120" width="11.75" style="419" customWidth="1"/>
    <col min="15121" max="15121" width="11.375" style="419" customWidth="1"/>
    <col min="15122" max="15122" width="11.875" style="419" customWidth="1"/>
    <col min="15123" max="15123" width="11.375" style="419" customWidth="1"/>
    <col min="15124" max="15124" width="10.375" style="419" customWidth="1"/>
    <col min="15125" max="15125" width="12.875" style="419" customWidth="1"/>
    <col min="15126" max="15126" width="11.75" style="419" customWidth="1"/>
    <col min="15127" max="15127" width="11" style="419" customWidth="1"/>
    <col min="15128" max="15361" width="9" style="419"/>
    <col min="15362" max="15362" width="5.375" style="419" customWidth="1"/>
    <col min="15363" max="15363" width="13.125" style="419" customWidth="1"/>
    <col min="15364" max="15364" width="43.875" style="419" customWidth="1"/>
    <col min="15365" max="15365" width="11.625" style="419" customWidth="1"/>
    <col min="15366" max="15366" width="10.375" style="419" customWidth="1"/>
    <col min="15367" max="15367" width="11" style="419" customWidth="1"/>
    <col min="15368" max="15369" width="12.125" style="419" customWidth="1"/>
    <col min="15370" max="15370" width="12.875" style="419" customWidth="1"/>
    <col min="15371" max="15372" width="12.125" style="419" customWidth="1"/>
    <col min="15373" max="15373" width="11.375" style="419" customWidth="1"/>
    <col min="15374" max="15375" width="11.875" style="419" customWidth="1"/>
    <col min="15376" max="15376" width="11.75" style="419" customWidth="1"/>
    <col min="15377" max="15377" width="11.375" style="419" customWidth="1"/>
    <col min="15378" max="15378" width="11.875" style="419" customWidth="1"/>
    <col min="15379" max="15379" width="11.375" style="419" customWidth="1"/>
    <col min="15380" max="15380" width="10.375" style="419" customWidth="1"/>
    <col min="15381" max="15381" width="12.875" style="419" customWidth="1"/>
    <col min="15382" max="15382" width="11.75" style="419" customWidth="1"/>
    <col min="15383" max="15383" width="11" style="419" customWidth="1"/>
    <col min="15384" max="15617" width="9" style="419"/>
    <col min="15618" max="15618" width="5.375" style="419" customWidth="1"/>
    <col min="15619" max="15619" width="13.125" style="419" customWidth="1"/>
    <col min="15620" max="15620" width="43.875" style="419" customWidth="1"/>
    <col min="15621" max="15621" width="11.625" style="419" customWidth="1"/>
    <col min="15622" max="15622" width="10.375" style="419" customWidth="1"/>
    <col min="15623" max="15623" width="11" style="419" customWidth="1"/>
    <col min="15624" max="15625" width="12.125" style="419" customWidth="1"/>
    <col min="15626" max="15626" width="12.875" style="419" customWidth="1"/>
    <col min="15627" max="15628" width="12.125" style="419" customWidth="1"/>
    <col min="15629" max="15629" width="11.375" style="419" customWidth="1"/>
    <col min="15630" max="15631" width="11.875" style="419" customWidth="1"/>
    <col min="15632" max="15632" width="11.75" style="419" customWidth="1"/>
    <col min="15633" max="15633" width="11.375" style="419" customWidth="1"/>
    <col min="15634" max="15634" width="11.875" style="419" customWidth="1"/>
    <col min="15635" max="15635" width="11.375" style="419" customWidth="1"/>
    <col min="15636" max="15636" width="10.375" style="419" customWidth="1"/>
    <col min="15637" max="15637" width="12.875" style="419" customWidth="1"/>
    <col min="15638" max="15638" width="11.75" style="419" customWidth="1"/>
    <col min="15639" max="15639" width="11" style="419" customWidth="1"/>
    <col min="15640" max="15873" width="9" style="419"/>
    <col min="15874" max="15874" width="5.375" style="419" customWidth="1"/>
    <col min="15875" max="15875" width="13.125" style="419" customWidth="1"/>
    <col min="15876" max="15876" width="43.875" style="419" customWidth="1"/>
    <col min="15877" max="15877" width="11.625" style="419" customWidth="1"/>
    <col min="15878" max="15878" width="10.375" style="419" customWidth="1"/>
    <col min="15879" max="15879" width="11" style="419" customWidth="1"/>
    <col min="15880" max="15881" width="12.125" style="419" customWidth="1"/>
    <col min="15882" max="15882" width="12.875" style="419" customWidth="1"/>
    <col min="15883" max="15884" width="12.125" style="419" customWidth="1"/>
    <col min="15885" max="15885" width="11.375" style="419" customWidth="1"/>
    <col min="15886" max="15887" width="11.875" style="419" customWidth="1"/>
    <col min="15888" max="15888" width="11.75" style="419" customWidth="1"/>
    <col min="15889" max="15889" width="11.375" style="419" customWidth="1"/>
    <col min="15890" max="15890" width="11.875" style="419" customWidth="1"/>
    <col min="15891" max="15891" width="11.375" style="419" customWidth="1"/>
    <col min="15892" max="15892" width="10.375" style="419" customWidth="1"/>
    <col min="15893" max="15893" width="12.875" style="419" customWidth="1"/>
    <col min="15894" max="15894" width="11.75" style="419" customWidth="1"/>
    <col min="15895" max="15895" width="11" style="419" customWidth="1"/>
    <col min="15896" max="16129" width="9" style="419"/>
    <col min="16130" max="16130" width="5.375" style="419" customWidth="1"/>
    <col min="16131" max="16131" width="13.125" style="419" customWidth="1"/>
    <col min="16132" max="16132" width="43.875" style="419" customWidth="1"/>
    <col min="16133" max="16133" width="11.625" style="419" customWidth="1"/>
    <col min="16134" max="16134" width="10.375" style="419" customWidth="1"/>
    <col min="16135" max="16135" width="11" style="419" customWidth="1"/>
    <col min="16136" max="16137" width="12.125" style="419" customWidth="1"/>
    <col min="16138" max="16138" width="12.875" style="419" customWidth="1"/>
    <col min="16139" max="16140" width="12.125" style="419" customWidth="1"/>
    <col min="16141" max="16141" width="11.375" style="419" customWidth="1"/>
    <col min="16142" max="16143" width="11.875" style="419" customWidth="1"/>
    <col min="16144" max="16144" width="11.75" style="419" customWidth="1"/>
    <col min="16145" max="16145" width="11.375" style="419" customWidth="1"/>
    <col min="16146" max="16146" width="11.875" style="419" customWidth="1"/>
    <col min="16147" max="16147" width="11.375" style="419" customWidth="1"/>
    <col min="16148" max="16148" width="10.375" style="419" customWidth="1"/>
    <col min="16149" max="16149" width="12.875" style="419" customWidth="1"/>
    <col min="16150" max="16150" width="11.75" style="419" customWidth="1"/>
    <col min="16151" max="16151" width="11" style="419" customWidth="1"/>
    <col min="16152" max="16384" width="9" style="419"/>
  </cols>
  <sheetData>
    <row r="1" spans="1:24" s="377" customFormat="1" ht="13.5" customHeight="1">
      <c r="A1" s="376" t="s">
        <v>91</v>
      </c>
      <c r="U1" s="969" t="s">
        <v>903</v>
      </c>
      <c r="V1" s="969"/>
      <c r="W1" s="969"/>
    </row>
    <row r="2" spans="1:24" s="377" customFormat="1" ht="13.5" customHeight="1">
      <c r="A2" s="376"/>
      <c r="U2" s="969" t="s">
        <v>536</v>
      </c>
      <c r="V2" s="969"/>
      <c r="W2" s="969"/>
    </row>
    <row r="3" spans="1:24" s="377" customFormat="1" ht="13.5" customHeight="1">
      <c r="A3" s="376"/>
      <c r="U3" s="969" t="s">
        <v>103</v>
      </c>
      <c r="V3" s="969"/>
      <c r="W3" s="969"/>
    </row>
    <row r="4" spans="1:24" s="377" customFormat="1" ht="5.25" customHeight="1">
      <c r="A4" s="376"/>
    </row>
    <row r="5" spans="1:24" s="377" customFormat="1" ht="44.25" customHeight="1">
      <c r="A5" s="970" t="s">
        <v>905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0"/>
      <c r="T5" s="970"/>
      <c r="U5" s="970"/>
      <c r="V5" s="970"/>
      <c r="W5" s="970"/>
    </row>
    <row r="6" spans="1:24" s="377" customFormat="1" ht="12" customHeight="1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376" t="s">
        <v>35</v>
      </c>
    </row>
    <row r="7" spans="1:24" s="380" customFormat="1" ht="28.5" customHeight="1">
      <c r="A7" s="898" t="s">
        <v>613</v>
      </c>
      <c r="B7" s="901" t="s">
        <v>863</v>
      </c>
      <c r="C7" s="904" t="s">
        <v>864</v>
      </c>
      <c r="D7" s="904" t="s">
        <v>617</v>
      </c>
      <c r="E7" s="901" t="s">
        <v>618</v>
      </c>
      <c r="F7" s="904" t="s">
        <v>348</v>
      </c>
      <c r="G7" s="907" t="s">
        <v>865</v>
      </c>
      <c r="H7" s="907" t="s">
        <v>866</v>
      </c>
      <c r="I7" s="904" t="s">
        <v>93</v>
      </c>
      <c r="J7" s="891" t="s">
        <v>621</v>
      </c>
      <c r="K7" s="891"/>
      <c r="L7" s="891"/>
      <c r="M7" s="891"/>
      <c r="N7" s="891"/>
      <c r="O7" s="891"/>
      <c r="P7" s="891"/>
      <c r="Q7" s="891"/>
      <c r="R7" s="891"/>
      <c r="S7" s="891"/>
      <c r="T7" s="891"/>
      <c r="U7" s="891"/>
      <c r="V7" s="891"/>
      <c r="W7" s="891"/>
    </row>
    <row r="8" spans="1:24" s="380" customFormat="1" ht="21.75" customHeight="1">
      <c r="A8" s="899"/>
      <c r="B8" s="902"/>
      <c r="C8" s="905"/>
      <c r="D8" s="905"/>
      <c r="E8" s="902"/>
      <c r="F8" s="905"/>
      <c r="G8" s="907"/>
      <c r="H8" s="907"/>
      <c r="I8" s="905"/>
      <c r="J8" s="891"/>
      <c r="K8" s="891"/>
      <c r="L8" s="891"/>
      <c r="M8" s="891"/>
      <c r="N8" s="891"/>
      <c r="O8" s="891"/>
      <c r="P8" s="891"/>
      <c r="Q8" s="891"/>
      <c r="R8" s="891"/>
      <c r="S8" s="891"/>
      <c r="T8" s="891"/>
      <c r="U8" s="891"/>
      <c r="V8" s="891"/>
      <c r="W8" s="891"/>
    </row>
    <row r="9" spans="1:24" s="380" customFormat="1" ht="15.75" customHeight="1">
      <c r="A9" s="899"/>
      <c r="B9" s="902"/>
      <c r="C9" s="905"/>
      <c r="D9" s="905"/>
      <c r="E9" s="902"/>
      <c r="F9" s="905"/>
      <c r="G9" s="382" t="s">
        <v>622</v>
      </c>
      <c r="H9" s="382" t="s">
        <v>622</v>
      </c>
      <c r="I9" s="905"/>
      <c r="J9" s="891" t="s">
        <v>623</v>
      </c>
      <c r="K9" s="894" t="s">
        <v>624</v>
      </c>
      <c r="L9" s="894"/>
      <c r="M9" s="894"/>
      <c r="N9" s="895" t="s">
        <v>625</v>
      </c>
      <c r="O9" s="894" t="s">
        <v>867</v>
      </c>
      <c r="P9" s="894"/>
      <c r="Q9" s="894"/>
      <c r="R9" s="894"/>
      <c r="S9" s="894"/>
      <c r="T9" s="894"/>
      <c r="U9" s="894"/>
      <c r="V9" s="894"/>
      <c r="W9" s="894"/>
    </row>
    <row r="10" spans="1:24" s="380" customFormat="1" ht="12.75" customHeight="1">
      <c r="A10" s="899"/>
      <c r="B10" s="902"/>
      <c r="C10" s="905"/>
      <c r="D10" s="905"/>
      <c r="E10" s="902"/>
      <c r="F10" s="905"/>
      <c r="G10" s="382" t="s">
        <v>627</v>
      </c>
      <c r="H10" s="382" t="s">
        <v>627</v>
      </c>
      <c r="I10" s="905"/>
      <c r="J10" s="891"/>
      <c r="K10" s="894"/>
      <c r="L10" s="894"/>
      <c r="M10" s="894"/>
      <c r="N10" s="895"/>
      <c r="O10" s="896" t="s">
        <v>628</v>
      </c>
      <c r="P10" s="896"/>
      <c r="Q10" s="896"/>
      <c r="R10" s="896" t="s">
        <v>629</v>
      </c>
      <c r="S10" s="896"/>
      <c r="T10" s="896"/>
      <c r="U10" s="895" t="s">
        <v>868</v>
      </c>
      <c r="V10" s="895"/>
      <c r="W10" s="895"/>
    </row>
    <row r="11" spans="1:24" s="380" customFormat="1" ht="14.25" customHeight="1">
      <c r="A11" s="899"/>
      <c r="B11" s="902"/>
      <c r="C11" s="905"/>
      <c r="D11" s="905"/>
      <c r="E11" s="902"/>
      <c r="F11" s="905"/>
      <c r="G11" s="382" t="s">
        <v>631</v>
      </c>
      <c r="H11" s="382" t="s">
        <v>631</v>
      </c>
      <c r="I11" s="905"/>
      <c r="J11" s="891"/>
      <c r="K11" s="896" t="s">
        <v>38</v>
      </c>
      <c r="L11" s="896" t="s">
        <v>632</v>
      </c>
      <c r="M11" s="896" t="s">
        <v>633</v>
      </c>
      <c r="N11" s="895"/>
      <c r="O11" s="896" t="s">
        <v>38</v>
      </c>
      <c r="P11" s="896" t="s">
        <v>634</v>
      </c>
      <c r="Q11" s="916" t="s">
        <v>633</v>
      </c>
      <c r="R11" s="896" t="s">
        <v>38</v>
      </c>
      <c r="S11" s="896" t="s">
        <v>634</v>
      </c>
      <c r="T11" s="916" t="s">
        <v>633</v>
      </c>
      <c r="U11" s="895" t="s">
        <v>635</v>
      </c>
      <c r="V11" s="896" t="s">
        <v>634</v>
      </c>
      <c r="W11" s="916" t="s">
        <v>633</v>
      </c>
    </row>
    <row r="12" spans="1:24" s="380" customFormat="1" ht="16.5" customHeight="1">
      <c r="A12" s="900"/>
      <c r="B12" s="903"/>
      <c r="C12" s="906"/>
      <c r="D12" s="906"/>
      <c r="E12" s="903"/>
      <c r="F12" s="906"/>
      <c r="G12" s="382" t="s">
        <v>868</v>
      </c>
      <c r="H12" s="382" t="s">
        <v>868</v>
      </c>
      <c r="I12" s="906"/>
      <c r="J12" s="891"/>
      <c r="K12" s="896"/>
      <c r="L12" s="896"/>
      <c r="M12" s="896"/>
      <c r="N12" s="895"/>
      <c r="O12" s="896"/>
      <c r="P12" s="896"/>
      <c r="Q12" s="916"/>
      <c r="R12" s="896"/>
      <c r="S12" s="896"/>
      <c r="T12" s="916"/>
      <c r="U12" s="895"/>
      <c r="V12" s="896"/>
      <c r="W12" s="916"/>
    </row>
    <row r="13" spans="1:24" s="384" customFormat="1" ht="12.75" customHeight="1">
      <c r="A13" s="383">
        <v>1</v>
      </c>
      <c r="B13" s="383">
        <v>2</v>
      </c>
      <c r="C13" s="383">
        <v>3</v>
      </c>
      <c r="D13" s="383">
        <v>4</v>
      </c>
      <c r="E13" s="383">
        <v>5</v>
      </c>
      <c r="F13" s="383">
        <v>6</v>
      </c>
      <c r="G13" s="383">
        <v>7</v>
      </c>
      <c r="H13" s="383">
        <v>8</v>
      </c>
      <c r="I13" s="383" t="s">
        <v>636</v>
      </c>
      <c r="J13" s="383" t="s">
        <v>638</v>
      </c>
      <c r="K13" s="383" t="s">
        <v>639</v>
      </c>
      <c r="L13" s="383">
        <v>11</v>
      </c>
      <c r="M13" s="383">
        <v>12</v>
      </c>
      <c r="N13" s="383" t="s">
        <v>640</v>
      </c>
      <c r="O13" s="383" t="s">
        <v>641</v>
      </c>
      <c r="P13" s="383">
        <v>15</v>
      </c>
      <c r="Q13" s="383">
        <v>16</v>
      </c>
      <c r="R13" s="383" t="s">
        <v>642</v>
      </c>
      <c r="S13" s="383">
        <v>18</v>
      </c>
      <c r="T13" s="383">
        <v>19</v>
      </c>
      <c r="U13" s="383" t="s">
        <v>643</v>
      </c>
      <c r="V13" s="383">
        <v>21</v>
      </c>
      <c r="W13" s="383">
        <v>22</v>
      </c>
    </row>
    <row r="14" spans="1:24" s="384" customFormat="1" ht="3" customHeight="1">
      <c r="A14" s="909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</row>
    <row r="15" spans="1:24" s="384" customFormat="1" ht="17.25" customHeight="1">
      <c r="A15" s="910" t="s">
        <v>869</v>
      </c>
      <c r="B15" s="910"/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0"/>
      <c r="W15" s="910"/>
      <c r="X15" s="385"/>
    </row>
    <row r="16" spans="1:24" s="384" customFormat="1" ht="3" customHeight="1">
      <c r="A16" s="911"/>
      <c r="B16" s="911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/>
      <c r="S16" s="911"/>
      <c r="T16" s="911"/>
      <c r="U16" s="911"/>
      <c r="V16" s="911"/>
      <c r="W16" s="911"/>
      <c r="X16" s="386"/>
    </row>
    <row r="17" spans="1:23" s="412" customFormat="1" ht="14.85" hidden="1" customHeight="1">
      <c r="A17" s="913">
        <v>1</v>
      </c>
      <c r="B17" s="913" t="s">
        <v>870</v>
      </c>
      <c r="C17" s="973" t="s">
        <v>871</v>
      </c>
      <c r="D17" s="912" t="s">
        <v>361</v>
      </c>
      <c r="E17" s="976" t="s">
        <v>872</v>
      </c>
      <c r="F17" s="913" t="s">
        <v>873</v>
      </c>
      <c r="G17" s="411">
        <f>G18+G19+G20+G21</f>
        <v>12736049</v>
      </c>
      <c r="H17" s="411">
        <f>H18+H19+H20+H21</f>
        <v>12086049</v>
      </c>
      <c r="I17" s="921" t="s">
        <v>0</v>
      </c>
      <c r="J17" s="972">
        <f>K17+N17</f>
        <v>650000</v>
      </c>
      <c r="K17" s="972">
        <f>L17+M17</f>
        <v>552500</v>
      </c>
      <c r="L17" s="971">
        <v>552500</v>
      </c>
      <c r="M17" s="971">
        <v>0</v>
      </c>
      <c r="N17" s="972">
        <f>O17+R17+U17</f>
        <v>97500</v>
      </c>
      <c r="O17" s="972">
        <f>P17+Q17</f>
        <v>97500</v>
      </c>
      <c r="P17" s="971">
        <v>97500</v>
      </c>
      <c r="Q17" s="971">
        <v>0</v>
      </c>
      <c r="R17" s="972">
        <f>S17+T17</f>
        <v>0</v>
      </c>
      <c r="S17" s="971">
        <v>0</v>
      </c>
      <c r="T17" s="971">
        <v>0</v>
      </c>
      <c r="U17" s="972">
        <f>V17+W17</f>
        <v>0</v>
      </c>
      <c r="V17" s="971">
        <v>0</v>
      </c>
      <c r="W17" s="971">
        <v>0</v>
      </c>
    </row>
    <row r="18" spans="1:23" s="412" customFormat="1" ht="14.85" hidden="1" customHeight="1">
      <c r="A18" s="913"/>
      <c r="B18" s="913"/>
      <c r="C18" s="974"/>
      <c r="D18" s="912"/>
      <c r="E18" s="976"/>
      <c r="F18" s="913"/>
      <c r="G18" s="411">
        <v>10825609</v>
      </c>
      <c r="H18" s="411">
        <v>10273109</v>
      </c>
      <c r="I18" s="922"/>
      <c r="J18" s="972"/>
      <c r="K18" s="972"/>
      <c r="L18" s="971"/>
      <c r="M18" s="971"/>
      <c r="N18" s="972"/>
      <c r="O18" s="972"/>
      <c r="P18" s="971"/>
      <c r="Q18" s="971"/>
      <c r="R18" s="972"/>
      <c r="S18" s="971"/>
      <c r="T18" s="971"/>
      <c r="U18" s="972"/>
      <c r="V18" s="971"/>
      <c r="W18" s="971"/>
    </row>
    <row r="19" spans="1:23" s="412" customFormat="1" ht="14.85" hidden="1" customHeight="1">
      <c r="A19" s="913"/>
      <c r="B19" s="913"/>
      <c r="C19" s="974"/>
      <c r="D19" s="912"/>
      <c r="E19" s="976"/>
      <c r="F19" s="913"/>
      <c r="G19" s="411">
        <v>1910401</v>
      </c>
      <c r="H19" s="411">
        <v>1812901</v>
      </c>
      <c r="I19" s="387" t="s">
        <v>1</v>
      </c>
      <c r="J19" s="413">
        <f>K19+N19</f>
        <v>0</v>
      </c>
      <c r="K19" s="413">
        <f>L19+M19</f>
        <v>0</v>
      </c>
      <c r="L19" s="414">
        <v>0</v>
      </c>
      <c r="M19" s="414">
        <v>0</v>
      </c>
      <c r="N19" s="413">
        <f>O19+R19+U19</f>
        <v>0</v>
      </c>
      <c r="O19" s="413">
        <f>P19+Q19</f>
        <v>0</v>
      </c>
      <c r="P19" s="414">
        <v>0</v>
      </c>
      <c r="Q19" s="414">
        <v>0</v>
      </c>
      <c r="R19" s="413">
        <f>S19+T19</f>
        <v>0</v>
      </c>
      <c r="S19" s="414">
        <v>0</v>
      </c>
      <c r="T19" s="414">
        <v>0</v>
      </c>
      <c r="U19" s="413">
        <f>V19+W19</f>
        <v>0</v>
      </c>
      <c r="V19" s="414">
        <v>0</v>
      </c>
      <c r="W19" s="414">
        <v>0</v>
      </c>
    </row>
    <row r="20" spans="1:23" s="412" customFormat="1" ht="14.85" hidden="1" customHeight="1">
      <c r="A20" s="913"/>
      <c r="B20" s="913"/>
      <c r="C20" s="974"/>
      <c r="D20" s="912"/>
      <c r="E20" s="976"/>
      <c r="F20" s="913"/>
      <c r="G20" s="411">
        <v>39</v>
      </c>
      <c r="H20" s="411">
        <v>39</v>
      </c>
      <c r="I20" s="921" t="s">
        <v>2</v>
      </c>
      <c r="J20" s="972">
        <f t="shared" ref="J20:W20" si="0">J17+J19</f>
        <v>650000</v>
      </c>
      <c r="K20" s="972">
        <f t="shared" si="0"/>
        <v>552500</v>
      </c>
      <c r="L20" s="971">
        <f t="shared" si="0"/>
        <v>552500</v>
      </c>
      <c r="M20" s="971">
        <f t="shared" si="0"/>
        <v>0</v>
      </c>
      <c r="N20" s="972">
        <f t="shared" si="0"/>
        <v>97500</v>
      </c>
      <c r="O20" s="972">
        <f t="shared" si="0"/>
        <v>97500</v>
      </c>
      <c r="P20" s="971">
        <f t="shared" si="0"/>
        <v>97500</v>
      </c>
      <c r="Q20" s="971">
        <f t="shared" si="0"/>
        <v>0</v>
      </c>
      <c r="R20" s="972">
        <f t="shared" si="0"/>
        <v>0</v>
      </c>
      <c r="S20" s="971">
        <f t="shared" si="0"/>
        <v>0</v>
      </c>
      <c r="T20" s="971">
        <f t="shared" si="0"/>
        <v>0</v>
      </c>
      <c r="U20" s="972">
        <f t="shared" si="0"/>
        <v>0</v>
      </c>
      <c r="V20" s="971">
        <f t="shared" si="0"/>
        <v>0</v>
      </c>
      <c r="W20" s="971">
        <f t="shared" si="0"/>
        <v>0</v>
      </c>
    </row>
    <row r="21" spans="1:23" s="412" customFormat="1" ht="14.85" hidden="1" customHeight="1">
      <c r="A21" s="913"/>
      <c r="B21" s="913"/>
      <c r="C21" s="975"/>
      <c r="D21" s="912"/>
      <c r="E21" s="976"/>
      <c r="F21" s="913"/>
      <c r="G21" s="411">
        <v>0</v>
      </c>
      <c r="H21" s="411">
        <v>0</v>
      </c>
      <c r="I21" s="922"/>
      <c r="J21" s="972"/>
      <c r="K21" s="972"/>
      <c r="L21" s="971"/>
      <c r="M21" s="971"/>
      <c r="N21" s="972"/>
      <c r="O21" s="972"/>
      <c r="P21" s="971"/>
      <c r="Q21" s="971"/>
      <c r="R21" s="972"/>
      <c r="S21" s="971"/>
      <c r="T21" s="971"/>
      <c r="U21" s="972"/>
      <c r="V21" s="971"/>
      <c r="W21" s="971"/>
    </row>
    <row r="22" spans="1:23" s="412" customFormat="1" ht="14.85" hidden="1" customHeight="1">
      <c r="A22" s="913">
        <v>2</v>
      </c>
      <c r="B22" s="932" t="s">
        <v>874</v>
      </c>
      <c r="C22" s="973" t="s">
        <v>875</v>
      </c>
      <c r="D22" s="912" t="s">
        <v>876</v>
      </c>
      <c r="E22" s="976" t="s">
        <v>785</v>
      </c>
      <c r="F22" s="913" t="s">
        <v>650</v>
      </c>
      <c r="G22" s="411">
        <f>G23+G24+G25+G26</f>
        <v>12255997</v>
      </c>
      <c r="H22" s="411">
        <f>H23+H24+H25+H26</f>
        <v>12042997</v>
      </c>
      <c r="I22" s="921" t="s">
        <v>0</v>
      </c>
      <c r="J22" s="972">
        <f t="shared" ref="J22" si="1">K22+N22</f>
        <v>213000</v>
      </c>
      <c r="K22" s="972">
        <f t="shared" ref="K22" si="2">L22+M22</f>
        <v>0</v>
      </c>
      <c r="L22" s="971">
        <v>0</v>
      </c>
      <c r="M22" s="971">
        <v>0</v>
      </c>
      <c r="N22" s="972">
        <f t="shared" ref="N22" si="3">O22+R22+U22</f>
        <v>213000</v>
      </c>
      <c r="O22" s="972">
        <f t="shared" ref="O22" si="4">P22+Q22</f>
        <v>213000</v>
      </c>
      <c r="P22" s="971">
        <v>213000</v>
      </c>
      <c r="Q22" s="971">
        <v>0</v>
      </c>
      <c r="R22" s="972">
        <f t="shared" ref="R22" si="5">S22+T22</f>
        <v>0</v>
      </c>
      <c r="S22" s="971">
        <v>0</v>
      </c>
      <c r="T22" s="971">
        <v>0</v>
      </c>
      <c r="U22" s="972">
        <f t="shared" ref="U22" si="6">V22+W22</f>
        <v>0</v>
      </c>
      <c r="V22" s="971">
        <v>0</v>
      </c>
      <c r="W22" s="971">
        <v>0</v>
      </c>
    </row>
    <row r="23" spans="1:23" s="412" customFormat="1" ht="14.85" hidden="1" customHeight="1">
      <c r="A23" s="913"/>
      <c r="B23" s="933"/>
      <c r="C23" s="974"/>
      <c r="D23" s="912"/>
      <c r="E23" s="976"/>
      <c r="F23" s="913"/>
      <c r="G23" s="411">
        <v>0</v>
      </c>
      <c r="H23" s="411">
        <v>0</v>
      </c>
      <c r="I23" s="922"/>
      <c r="J23" s="972"/>
      <c r="K23" s="972"/>
      <c r="L23" s="971"/>
      <c r="M23" s="971"/>
      <c r="N23" s="972"/>
      <c r="O23" s="972"/>
      <c r="P23" s="971"/>
      <c r="Q23" s="971"/>
      <c r="R23" s="972"/>
      <c r="S23" s="971"/>
      <c r="T23" s="971"/>
      <c r="U23" s="972"/>
      <c r="V23" s="971"/>
      <c r="W23" s="971"/>
    </row>
    <row r="24" spans="1:23" s="412" customFormat="1" ht="14.85" hidden="1" customHeight="1">
      <c r="A24" s="913"/>
      <c r="B24" s="933"/>
      <c r="C24" s="974"/>
      <c r="D24" s="912"/>
      <c r="E24" s="976"/>
      <c r="F24" s="913"/>
      <c r="G24" s="411">
        <v>12255997</v>
      </c>
      <c r="H24" s="411">
        <v>12042997</v>
      </c>
      <c r="I24" s="387" t="s">
        <v>1</v>
      </c>
      <c r="J24" s="413">
        <f t="shared" ref="J24" si="7">K24+N24</f>
        <v>0</v>
      </c>
      <c r="K24" s="413">
        <f t="shared" ref="K24" si="8">L24+M24</f>
        <v>0</v>
      </c>
      <c r="L24" s="414">
        <v>0</v>
      </c>
      <c r="M24" s="414">
        <v>0</v>
      </c>
      <c r="N24" s="413">
        <f t="shared" ref="N24" si="9">O24+R24+U24</f>
        <v>0</v>
      </c>
      <c r="O24" s="413">
        <f t="shared" ref="O24" si="10">P24+Q24</f>
        <v>0</v>
      </c>
      <c r="P24" s="414">
        <v>0</v>
      </c>
      <c r="Q24" s="414">
        <v>0</v>
      </c>
      <c r="R24" s="413">
        <f t="shared" ref="R24" si="11">S24+T24</f>
        <v>0</v>
      </c>
      <c r="S24" s="414">
        <v>0</v>
      </c>
      <c r="T24" s="414">
        <v>0</v>
      </c>
      <c r="U24" s="413">
        <f t="shared" ref="U24" si="12">V24+W24</f>
        <v>0</v>
      </c>
      <c r="V24" s="414">
        <v>0</v>
      </c>
      <c r="W24" s="414">
        <v>0</v>
      </c>
    </row>
    <row r="25" spans="1:23" s="412" customFormat="1" ht="14.85" hidden="1" customHeight="1">
      <c r="A25" s="913"/>
      <c r="B25" s="933"/>
      <c r="C25" s="974"/>
      <c r="D25" s="912"/>
      <c r="E25" s="976"/>
      <c r="F25" s="913"/>
      <c r="G25" s="411">
        <v>0</v>
      </c>
      <c r="H25" s="411">
        <v>0</v>
      </c>
      <c r="I25" s="921" t="s">
        <v>2</v>
      </c>
      <c r="J25" s="972">
        <f t="shared" ref="J25:W25" si="13">J22+J24</f>
        <v>213000</v>
      </c>
      <c r="K25" s="972">
        <f t="shared" si="13"/>
        <v>0</v>
      </c>
      <c r="L25" s="971">
        <f t="shared" si="13"/>
        <v>0</v>
      </c>
      <c r="M25" s="971">
        <f t="shared" si="13"/>
        <v>0</v>
      </c>
      <c r="N25" s="972">
        <f t="shared" si="13"/>
        <v>213000</v>
      </c>
      <c r="O25" s="972">
        <f t="shared" si="13"/>
        <v>213000</v>
      </c>
      <c r="P25" s="971">
        <f t="shared" si="13"/>
        <v>213000</v>
      </c>
      <c r="Q25" s="971">
        <f t="shared" si="13"/>
        <v>0</v>
      </c>
      <c r="R25" s="972">
        <f t="shared" si="13"/>
        <v>0</v>
      </c>
      <c r="S25" s="971">
        <f t="shared" si="13"/>
        <v>0</v>
      </c>
      <c r="T25" s="971">
        <f t="shared" si="13"/>
        <v>0</v>
      </c>
      <c r="U25" s="972">
        <f t="shared" si="13"/>
        <v>0</v>
      </c>
      <c r="V25" s="971">
        <f t="shared" si="13"/>
        <v>0</v>
      </c>
      <c r="W25" s="971">
        <f t="shared" si="13"/>
        <v>0</v>
      </c>
    </row>
    <row r="26" spans="1:23" s="412" customFormat="1" ht="14.85" hidden="1" customHeight="1">
      <c r="A26" s="913"/>
      <c r="B26" s="934"/>
      <c r="C26" s="975"/>
      <c r="D26" s="912"/>
      <c r="E26" s="976"/>
      <c r="F26" s="913"/>
      <c r="G26" s="411">
        <v>0</v>
      </c>
      <c r="H26" s="411">
        <v>0</v>
      </c>
      <c r="I26" s="922"/>
      <c r="J26" s="972"/>
      <c r="K26" s="972"/>
      <c r="L26" s="971"/>
      <c r="M26" s="971"/>
      <c r="N26" s="972"/>
      <c r="O26" s="972"/>
      <c r="P26" s="971"/>
      <c r="Q26" s="971"/>
      <c r="R26" s="972"/>
      <c r="S26" s="971"/>
      <c r="T26" s="971"/>
      <c r="U26" s="972"/>
      <c r="V26" s="971"/>
      <c r="W26" s="971"/>
    </row>
    <row r="27" spans="1:23" s="412" customFormat="1" ht="14.85" customHeight="1">
      <c r="A27" s="913">
        <v>1</v>
      </c>
      <c r="B27" s="932" t="s">
        <v>877</v>
      </c>
      <c r="C27" s="973" t="s">
        <v>878</v>
      </c>
      <c r="D27" s="912" t="s">
        <v>879</v>
      </c>
      <c r="E27" s="976" t="s">
        <v>737</v>
      </c>
      <c r="F27" s="913" t="s">
        <v>653</v>
      </c>
      <c r="G27" s="411">
        <f>G29+G28+G30+G31</f>
        <v>35454369</v>
      </c>
      <c r="H27" s="411">
        <f>H29+H28+H30+H31</f>
        <v>26043234</v>
      </c>
      <c r="I27" s="921" t="s">
        <v>0</v>
      </c>
      <c r="J27" s="972">
        <f t="shared" ref="J27" si="14">K27+N27</f>
        <v>4412610</v>
      </c>
      <c r="K27" s="972">
        <f t="shared" ref="K27" si="15">L27+M27</f>
        <v>3773234</v>
      </c>
      <c r="L27" s="971">
        <v>3773234</v>
      </c>
      <c r="M27" s="971">
        <v>0</v>
      </c>
      <c r="N27" s="972">
        <f t="shared" ref="N27" si="16">O27+R27+U27</f>
        <v>639376</v>
      </c>
      <c r="O27" s="972">
        <f t="shared" ref="O27" si="17">P27+Q27</f>
        <v>639376</v>
      </c>
      <c r="P27" s="971">
        <v>639376</v>
      </c>
      <c r="Q27" s="971">
        <v>0</v>
      </c>
      <c r="R27" s="972">
        <f t="shared" ref="R27" si="18">S27+T27</f>
        <v>0</v>
      </c>
      <c r="S27" s="971">
        <v>0</v>
      </c>
      <c r="T27" s="971">
        <v>0</v>
      </c>
      <c r="U27" s="972">
        <f t="shared" ref="U27" si="19">V27+W27</f>
        <v>0</v>
      </c>
      <c r="V27" s="971">
        <v>0</v>
      </c>
      <c r="W27" s="971">
        <v>0</v>
      </c>
    </row>
    <row r="28" spans="1:23" s="412" customFormat="1" ht="14.85" customHeight="1">
      <c r="A28" s="913"/>
      <c r="B28" s="933"/>
      <c r="C28" s="974"/>
      <c r="D28" s="912"/>
      <c r="E28" s="976"/>
      <c r="F28" s="913"/>
      <c r="G28" s="411">
        <v>29994396</v>
      </c>
      <c r="H28" s="411">
        <v>21991366</v>
      </c>
      <c r="I28" s="922"/>
      <c r="J28" s="972"/>
      <c r="K28" s="972"/>
      <c r="L28" s="971"/>
      <c r="M28" s="971"/>
      <c r="N28" s="972"/>
      <c r="O28" s="972"/>
      <c r="P28" s="971"/>
      <c r="Q28" s="971"/>
      <c r="R28" s="972"/>
      <c r="S28" s="971"/>
      <c r="T28" s="971"/>
      <c r="U28" s="972"/>
      <c r="V28" s="971"/>
      <c r="W28" s="971"/>
    </row>
    <row r="29" spans="1:23" s="412" customFormat="1" ht="14.85" customHeight="1">
      <c r="A29" s="913"/>
      <c r="B29" s="933"/>
      <c r="C29" s="974"/>
      <c r="D29" s="912"/>
      <c r="E29" s="976"/>
      <c r="F29" s="913"/>
      <c r="G29" s="411">
        <v>5459973</v>
      </c>
      <c r="H29" s="411">
        <v>4051868</v>
      </c>
      <c r="I29" s="387" t="s">
        <v>1</v>
      </c>
      <c r="J29" s="413">
        <f t="shared" ref="J29" si="20">K29+N29</f>
        <v>4998525</v>
      </c>
      <c r="K29" s="413">
        <f t="shared" ref="K29" si="21">L29+M29</f>
        <v>4229796</v>
      </c>
      <c r="L29" s="414">
        <v>4229796</v>
      </c>
      <c r="M29" s="414">
        <v>0</v>
      </c>
      <c r="N29" s="413">
        <f t="shared" ref="N29" si="22">O29+R29+U29</f>
        <v>768729</v>
      </c>
      <c r="O29" s="413">
        <f t="shared" ref="O29" si="23">P29+Q29</f>
        <v>768729</v>
      </c>
      <c r="P29" s="414">
        <v>768729</v>
      </c>
      <c r="Q29" s="414">
        <v>0</v>
      </c>
      <c r="R29" s="413">
        <f t="shared" ref="R29" si="24">S29+T29</f>
        <v>0</v>
      </c>
      <c r="S29" s="414">
        <v>0</v>
      </c>
      <c r="T29" s="414">
        <v>0</v>
      </c>
      <c r="U29" s="413">
        <f t="shared" ref="U29" si="25">V29+W29</f>
        <v>0</v>
      </c>
      <c r="V29" s="414">
        <v>0</v>
      </c>
      <c r="W29" s="414">
        <v>0</v>
      </c>
    </row>
    <row r="30" spans="1:23" s="412" customFormat="1" ht="14.85" customHeight="1">
      <c r="A30" s="913"/>
      <c r="B30" s="933"/>
      <c r="C30" s="974"/>
      <c r="D30" s="912"/>
      <c r="E30" s="976"/>
      <c r="F30" s="913"/>
      <c r="G30" s="411">
        <v>0</v>
      </c>
      <c r="H30" s="411">
        <v>0</v>
      </c>
      <c r="I30" s="921" t="s">
        <v>2</v>
      </c>
      <c r="J30" s="972">
        <f t="shared" ref="J30:W30" si="26">J27+J29</f>
        <v>9411135</v>
      </c>
      <c r="K30" s="972">
        <f t="shared" si="26"/>
        <v>8003030</v>
      </c>
      <c r="L30" s="971">
        <f t="shared" si="26"/>
        <v>8003030</v>
      </c>
      <c r="M30" s="971">
        <f t="shared" si="26"/>
        <v>0</v>
      </c>
      <c r="N30" s="972">
        <f t="shared" si="26"/>
        <v>1408105</v>
      </c>
      <c r="O30" s="972">
        <f t="shared" si="26"/>
        <v>1408105</v>
      </c>
      <c r="P30" s="971">
        <f t="shared" si="26"/>
        <v>1408105</v>
      </c>
      <c r="Q30" s="971">
        <f t="shared" si="26"/>
        <v>0</v>
      </c>
      <c r="R30" s="972">
        <f t="shared" si="26"/>
        <v>0</v>
      </c>
      <c r="S30" s="971">
        <f t="shared" si="26"/>
        <v>0</v>
      </c>
      <c r="T30" s="971">
        <f t="shared" si="26"/>
        <v>0</v>
      </c>
      <c r="U30" s="972">
        <f t="shared" si="26"/>
        <v>0</v>
      </c>
      <c r="V30" s="971">
        <f t="shared" si="26"/>
        <v>0</v>
      </c>
      <c r="W30" s="971">
        <f t="shared" si="26"/>
        <v>0</v>
      </c>
    </row>
    <row r="31" spans="1:23" s="412" customFormat="1" ht="14.85" customHeight="1">
      <c r="A31" s="913"/>
      <c r="B31" s="934"/>
      <c r="C31" s="975"/>
      <c r="D31" s="912"/>
      <c r="E31" s="976"/>
      <c r="F31" s="913"/>
      <c r="G31" s="411">
        <v>0</v>
      </c>
      <c r="H31" s="411">
        <v>0</v>
      </c>
      <c r="I31" s="922"/>
      <c r="J31" s="972"/>
      <c r="K31" s="972"/>
      <c r="L31" s="971"/>
      <c r="M31" s="971"/>
      <c r="N31" s="972"/>
      <c r="O31" s="972"/>
      <c r="P31" s="971"/>
      <c r="Q31" s="971"/>
      <c r="R31" s="972"/>
      <c r="S31" s="971"/>
      <c r="T31" s="971"/>
      <c r="U31" s="972"/>
      <c r="V31" s="971"/>
      <c r="W31" s="971"/>
    </row>
    <row r="32" spans="1:23" s="412" customFormat="1" ht="14.85" hidden="1" customHeight="1">
      <c r="A32" s="913">
        <v>4</v>
      </c>
      <c r="B32" s="932" t="s">
        <v>880</v>
      </c>
      <c r="C32" s="973" t="s">
        <v>881</v>
      </c>
      <c r="D32" s="912" t="s">
        <v>361</v>
      </c>
      <c r="E32" s="976" t="s">
        <v>671</v>
      </c>
      <c r="F32" s="913">
        <v>2023</v>
      </c>
      <c r="G32" s="411">
        <f>G33+G34+G35+G36</f>
        <v>99204</v>
      </c>
      <c r="H32" s="411">
        <f>H33+H34+H35+H36</f>
        <v>0</v>
      </c>
      <c r="I32" s="921" t="s">
        <v>0</v>
      </c>
      <c r="J32" s="972">
        <f t="shared" ref="J32" si="27">K32+N32</f>
        <v>99204</v>
      </c>
      <c r="K32" s="972">
        <f t="shared" ref="K32" si="28">L32+M32</f>
        <v>78402</v>
      </c>
      <c r="L32" s="971">
        <v>70593</v>
      </c>
      <c r="M32" s="971">
        <v>7809</v>
      </c>
      <c r="N32" s="972">
        <f t="shared" ref="N32" si="29">O32+R32+U32</f>
        <v>20802</v>
      </c>
      <c r="O32" s="972">
        <f t="shared" ref="O32" si="30">P32+Q32</f>
        <v>14624</v>
      </c>
      <c r="P32" s="971">
        <v>13167</v>
      </c>
      <c r="Q32" s="971">
        <v>1457</v>
      </c>
      <c r="R32" s="972">
        <f t="shared" ref="R32" si="31">S32+T32</f>
        <v>6178</v>
      </c>
      <c r="S32" s="971">
        <v>0</v>
      </c>
      <c r="T32" s="971">
        <v>6178</v>
      </c>
      <c r="U32" s="972">
        <f t="shared" ref="U32" si="32">V32+W32</f>
        <v>0</v>
      </c>
      <c r="V32" s="971">
        <v>0</v>
      </c>
      <c r="W32" s="971">
        <v>0</v>
      </c>
    </row>
    <row r="33" spans="1:23" s="412" customFormat="1" ht="14.85" hidden="1" customHeight="1">
      <c r="A33" s="913"/>
      <c r="B33" s="933"/>
      <c r="C33" s="974"/>
      <c r="D33" s="912"/>
      <c r="E33" s="976"/>
      <c r="F33" s="913"/>
      <c r="G33" s="411">
        <v>78402</v>
      </c>
      <c r="H33" s="411">
        <v>0</v>
      </c>
      <c r="I33" s="922"/>
      <c r="J33" s="972"/>
      <c r="K33" s="972"/>
      <c r="L33" s="971"/>
      <c r="M33" s="971"/>
      <c r="N33" s="972"/>
      <c r="O33" s="972"/>
      <c r="P33" s="971"/>
      <c r="Q33" s="971"/>
      <c r="R33" s="972"/>
      <c r="S33" s="971"/>
      <c r="T33" s="971"/>
      <c r="U33" s="972"/>
      <c r="V33" s="971"/>
      <c r="W33" s="971"/>
    </row>
    <row r="34" spans="1:23" s="412" customFormat="1" ht="14.85" hidden="1" customHeight="1">
      <c r="A34" s="913"/>
      <c r="B34" s="933"/>
      <c r="C34" s="974"/>
      <c r="D34" s="912"/>
      <c r="E34" s="976"/>
      <c r="F34" s="913"/>
      <c r="G34" s="411">
        <v>14624</v>
      </c>
      <c r="H34" s="411">
        <v>0</v>
      </c>
      <c r="I34" s="387" t="s">
        <v>1</v>
      </c>
      <c r="J34" s="413">
        <f t="shared" ref="J34" si="33">K34+N34</f>
        <v>0</v>
      </c>
      <c r="K34" s="413">
        <f t="shared" ref="K34" si="34">L34+M34</f>
        <v>0</v>
      </c>
      <c r="L34" s="414">
        <v>0</v>
      </c>
      <c r="M34" s="414">
        <v>0</v>
      </c>
      <c r="N34" s="413">
        <f t="shared" ref="N34" si="35">O34+R34+U34</f>
        <v>0</v>
      </c>
      <c r="O34" s="413">
        <f t="shared" ref="O34" si="36">P34+Q34</f>
        <v>0</v>
      </c>
      <c r="P34" s="414">
        <v>0</v>
      </c>
      <c r="Q34" s="414">
        <v>0</v>
      </c>
      <c r="R34" s="413">
        <f t="shared" ref="R34" si="37">S34+T34</f>
        <v>0</v>
      </c>
      <c r="S34" s="414">
        <v>0</v>
      </c>
      <c r="T34" s="414">
        <v>0</v>
      </c>
      <c r="U34" s="413">
        <f t="shared" ref="U34" si="38">V34+W34</f>
        <v>0</v>
      </c>
      <c r="V34" s="414">
        <v>0</v>
      </c>
      <c r="W34" s="414">
        <v>0</v>
      </c>
    </row>
    <row r="35" spans="1:23" s="412" customFormat="1" ht="14.85" hidden="1" customHeight="1">
      <c r="A35" s="913"/>
      <c r="B35" s="933"/>
      <c r="C35" s="974"/>
      <c r="D35" s="912"/>
      <c r="E35" s="976"/>
      <c r="F35" s="913"/>
      <c r="G35" s="411">
        <v>6178</v>
      </c>
      <c r="H35" s="411">
        <v>0</v>
      </c>
      <c r="I35" s="921" t="s">
        <v>2</v>
      </c>
      <c r="J35" s="972">
        <f t="shared" ref="J35:W35" si="39">J32+J34</f>
        <v>99204</v>
      </c>
      <c r="K35" s="972">
        <f t="shared" si="39"/>
        <v>78402</v>
      </c>
      <c r="L35" s="971">
        <f t="shared" si="39"/>
        <v>70593</v>
      </c>
      <c r="M35" s="971">
        <f t="shared" si="39"/>
        <v>7809</v>
      </c>
      <c r="N35" s="972">
        <f t="shared" si="39"/>
        <v>20802</v>
      </c>
      <c r="O35" s="972">
        <f t="shared" si="39"/>
        <v>14624</v>
      </c>
      <c r="P35" s="971">
        <f t="shared" si="39"/>
        <v>13167</v>
      </c>
      <c r="Q35" s="971">
        <f t="shared" si="39"/>
        <v>1457</v>
      </c>
      <c r="R35" s="972">
        <f t="shared" si="39"/>
        <v>6178</v>
      </c>
      <c r="S35" s="971">
        <f t="shared" si="39"/>
        <v>0</v>
      </c>
      <c r="T35" s="971">
        <f t="shared" si="39"/>
        <v>6178</v>
      </c>
      <c r="U35" s="972">
        <f t="shared" si="39"/>
        <v>0</v>
      </c>
      <c r="V35" s="971">
        <f t="shared" si="39"/>
        <v>0</v>
      </c>
      <c r="W35" s="971">
        <f t="shared" si="39"/>
        <v>0</v>
      </c>
    </row>
    <row r="36" spans="1:23" s="412" customFormat="1" ht="14.85" hidden="1" customHeight="1">
      <c r="A36" s="913"/>
      <c r="B36" s="934"/>
      <c r="C36" s="975"/>
      <c r="D36" s="912"/>
      <c r="E36" s="976"/>
      <c r="F36" s="913"/>
      <c r="G36" s="411">
        <v>0</v>
      </c>
      <c r="H36" s="411">
        <v>0</v>
      </c>
      <c r="I36" s="922"/>
      <c r="J36" s="972"/>
      <c r="K36" s="972"/>
      <c r="L36" s="971"/>
      <c r="M36" s="971"/>
      <c r="N36" s="972"/>
      <c r="O36" s="972"/>
      <c r="P36" s="971"/>
      <c r="Q36" s="971"/>
      <c r="R36" s="972"/>
      <c r="S36" s="971"/>
      <c r="T36" s="971"/>
      <c r="U36" s="972"/>
      <c r="V36" s="971"/>
      <c r="W36" s="971"/>
    </row>
    <row r="37" spans="1:23" s="412" customFormat="1" ht="14.85" hidden="1" customHeight="1">
      <c r="A37" s="913">
        <v>5</v>
      </c>
      <c r="B37" s="932" t="s">
        <v>882</v>
      </c>
      <c r="C37" s="973" t="s">
        <v>883</v>
      </c>
      <c r="D37" s="912" t="s">
        <v>439</v>
      </c>
      <c r="E37" s="976" t="s">
        <v>699</v>
      </c>
      <c r="F37" s="913" t="s">
        <v>694</v>
      </c>
      <c r="G37" s="411">
        <f>G38+G39+G40+G41</f>
        <v>517500</v>
      </c>
      <c r="H37" s="411">
        <f>H38+H39+H40+H41</f>
        <v>80788</v>
      </c>
      <c r="I37" s="921" t="s">
        <v>0</v>
      </c>
      <c r="J37" s="972">
        <f t="shared" ref="J37" si="40">K37+N37</f>
        <v>436712</v>
      </c>
      <c r="K37" s="972">
        <f t="shared" ref="K37" si="41">L37+M37</f>
        <v>411776</v>
      </c>
      <c r="L37" s="971">
        <v>290330</v>
      </c>
      <c r="M37" s="971">
        <v>121446</v>
      </c>
      <c r="N37" s="972">
        <f t="shared" ref="N37" si="42">O37+R37+U37</f>
        <v>24936</v>
      </c>
      <c r="O37" s="972">
        <f t="shared" ref="O37" si="43">P37+Q37</f>
        <v>24936</v>
      </c>
      <c r="P37" s="971">
        <v>17582</v>
      </c>
      <c r="Q37" s="971">
        <v>7354</v>
      </c>
      <c r="R37" s="972">
        <f t="shared" ref="R37" si="44">S37+T37</f>
        <v>0</v>
      </c>
      <c r="S37" s="971">
        <v>0</v>
      </c>
      <c r="T37" s="971">
        <v>0</v>
      </c>
      <c r="U37" s="972">
        <f t="shared" ref="U37" si="45">V37+W37</f>
        <v>0</v>
      </c>
      <c r="V37" s="971">
        <v>0</v>
      </c>
      <c r="W37" s="971">
        <v>0</v>
      </c>
    </row>
    <row r="38" spans="1:23" s="412" customFormat="1" ht="14.85" hidden="1" customHeight="1">
      <c r="A38" s="913"/>
      <c r="B38" s="933"/>
      <c r="C38" s="974"/>
      <c r="D38" s="912"/>
      <c r="E38" s="976"/>
      <c r="F38" s="913"/>
      <c r="G38" s="411">
        <v>487951</v>
      </c>
      <c r="H38" s="411">
        <v>76175</v>
      </c>
      <c r="I38" s="922"/>
      <c r="J38" s="972"/>
      <c r="K38" s="972"/>
      <c r="L38" s="971"/>
      <c r="M38" s="971"/>
      <c r="N38" s="972"/>
      <c r="O38" s="972"/>
      <c r="P38" s="971"/>
      <c r="Q38" s="971"/>
      <c r="R38" s="972"/>
      <c r="S38" s="971"/>
      <c r="T38" s="971"/>
      <c r="U38" s="972"/>
      <c r="V38" s="971"/>
      <c r="W38" s="971"/>
    </row>
    <row r="39" spans="1:23" s="412" customFormat="1" ht="14.85" hidden="1" customHeight="1">
      <c r="A39" s="913"/>
      <c r="B39" s="933"/>
      <c r="C39" s="974"/>
      <c r="D39" s="912"/>
      <c r="E39" s="976"/>
      <c r="F39" s="913"/>
      <c r="G39" s="411">
        <v>29549</v>
      </c>
      <c r="H39" s="411">
        <v>4613</v>
      </c>
      <c r="I39" s="387" t="s">
        <v>1</v>
      </c>
      <c r="J39" s="413">
        <f t="shared" ref="J39" si="46">K39+N39</f>
        <v>0</v>
      </c>
      <c r="K39" s="413">
        <f t="shared" ref="K39" si="47">L39+M39</f>
        <v>0</v>
      </c>
      <c r="L39" s="414">
        <v>0</v>
      </c>
      <c r="M39" s="414">
        <v>0</v>
      </c>
      <c r="N39" s="413">
        <f t="shared" ref="N39" si="48">O39+R39+U39</f>
        <v>0</v>
      </c>
      <c r="O39" s="413">
        <f t="shared" ref="O39" si="49">P39+Q39</f>
        <v>0</v>
      </c>
      <c r="P39" s="414">
        <v>0</v>
      </c>
      <c r="Q39" s="414">
        <v>0</v>
      </c>
      <c r="R39" s="413">
        <f t="shared" ref="R39" si="50">S39+T39</f>
        <v>0</v>
      </c>
      <c r="S39" s="414">
        <v>0</v>
      </c>
      <c r="T39" s="414">
        <v>0</v>
      </c>
      <c r="U39" s="413">
        <f t="shared" ref="U39" si="51">V39+W39</f>
        <v>0</v>
      </c>
      <c r="V39" s="414">
        <v>0</v>
      </c>
      <c r="W39" s="414">
        <v>0</v>
      </c>
    </row>
    <row r="40" spans="1:23" s="412" customFormat="1" ht="14.85" hidden="1" customHeight="1">
      <c r="A40" s="913"/>
      <c r="B40" s="933"/>
      <c r="C40" s="974"/>
      <c r="D40" s="912"/>
      <c r="E40" s="976"/>
      <c r="F40" s="913"/>
      <c r="G40" s="411">
        <v>0</v>
      </c>
      <c r="H40" s="411">
        <v>0</v>
      </c>
      <c r="I40" s="921" t="s">
        <v>2</v>
      </c>
      <c r="J40" s="972">
        <f t="shared" ref="J40:W40" si="52">J37+J39</f>
        <v>436712</v>
      </c>
      <c r="K40" s="972">
        <f t="shared" si="52"/>
        <v>411776</v>
      </c>
      <c r="L40" s="971">
        <f t="shared" si="52"/>
        <v>290330</v>
      </c>
      <c r="M40" s="971">
        <f t="shared" si="52"/>
        <v>121446</v>
      </c>
      <c r="N40" s="972">
        <f t="shared" si="52"/>
        <v>24936</v>
      </c>
      <c r="O40" s="972">
        <f t="shared" si="52"/>
        <v>24936</v>
      </c>
      <c r="P40" s="971">
        <f t="shared" si="52"/>
        <v>17582</v>
      </c>
      <c r="Q40" s="971">
        <f t="shared" si="52"/>
        <v>7354</v>
      </c>
      <c r="R40" s="972">
        <f t="shared" si="52"/>
        <v>0</v>
      </c>
      <c r="S40" s="971">
        <f t="shared" si="52"/>
        <v>0</v>
      </c>
      <c r="T40" s="971">
        <f t="shared" si="52"/>
        <v>0</v>
      </c>
      <c r="U40" s="972">
        <f t="shared" si="52"/>
        <v>0</v>
      </c>
      <c r="V40" s="971">
        <f t="shared" si="52"/>
        <v>0</v>
      </c>
      <c r="W40" s="971">
        <f t="shared" si="52"/>
        <v>0</v>
      </c>
    </row>
    <row r="41" spans="1:23" s="412" customFormat="1" ht="14.85" hidden="1" customHeight="1">
      <c r="A41" s="913"/>
      <c r="B41" s="934"/>
      <c r="C41" s="975"/>
      <c r="D41" s="912"/>
      <c r="E41" s="976"/>
      <c r="F41" s="913"/>
      <c r="G41" s="411">
        <v>0</v>
      </c>
      <c r="H41" s="411">
        <v>0</v>
      </c>
      <c r="I41" s="922"/>
      <c r="J41" s="972"/>
      <c r="K41" s="972"/>
      <c r="L41" s="971"/>
      <c r="M41" s="971"/>
      <c r="N41" s="972"/>
      <c r="O41" s="972"/>
      <c r="P41" s="971"/>
      <c r="Q41" s="971"/>
      <c r="R41" s="972"/>
      <c r="S41" s="971"/>
      <c r="T41" s="971"/>
      <c r="U41" s="972"/>
      <c r="V41" s="971"/>
      <c r="W41" s="971"/>
    </row>
    <row r="42" spans="1:23" s="412" customFormat="1" ht="14.85" hidden="1" customHeight="1">
      <c r="A42" s="913">
        <v>6</v>
      </c>
      <c r="B42" s="932" t="s">
        <v>882</v>
      </c>
      <c r="C42" s="973" t="s">
        <v>884</v>
      </c>
      <c r="D42" s="912" t="s">
        <v>885</v>
      </c>
      <c r="E42" s="976" t="s">
        <v>699</v>
      </c>
      <c r="F42" s="913" t="s">
        <v>694</v>
      </c>
      <c r="G42" s="411">
        <f>G43+G44+G45+G46</f>
        <v>519995</v>
      </c>
      <c r="H42" s="411">
        <f>H43+H44+H45+H46</f>
        <v>23166</v>
      </c>
      <c r="I42" s="921" t="s">
        <v>0</v>
      </c>
      <c r="J42" s="972">
        <f t="shared" ref="J42" si="53">K42+N42</f>
        <v>496829</v>
      </c>
      <c r="K42" s="972">
        <f t="shared" ref="K42" si="54">L42+M42</f>
        <v>468457</v>
      </c>
      <c r="L42" s="971">
        <v>212837</v>
      </c>
      <c r="M42" s="971">
        <v>255620</v>
      </c>
      <c r="N42" s="972">
        <f t="shared" ref="N42" si="55">O42+R42+U42</f>
        <v>28372</v>
      </c>
      <c r="O42" s="972">
        <f t="shared" ref="O42" si="56">P42+Q42</f>
        <v>28372</v>
      </c>
      <c r="P42" s="971">
        <v>12892</v>
      </c>
      <c r="Q42" s="971">
        <v>15480</v>
      </c>
      <c r="R42" s="972">
        <f t="shared" ref="R42" si="57">S42+T42</f>
        <v>0</v>
      </c>
      <c r="S42" s="971">
        <v>0</v>
      </c>
      <c r="T42" s="971">
        <v>0</v>
      </c>
      <c r="U42" s="972">
        <f t="shared" ref="U42" si="58">V42+W42</f>
        <v>0</v>
      </c>
      <c r="V42" s="971">
        <v>0</v>
      </c>
      <c r="W42" s="971">
        <v>0</v>
      </c>
    </row>
    <row r="43" spans="1:23" s="412" customFormat="1" ht="14.85" hidden="1" customHeight="1">
      <c r="A43" s="913"/>
      <c r="B43" s="933"/>
      <c r="C43" s="974"/>
      <c r="D43" s="912"/>
      <c r="E43" s="976"/>
      <c r="F43" s="913"/>
      <c r="G43" s="411">
        <v>490304</v>
      </c>
      <c r="H43" s="411">
        <v>21847</v>
      </c>
      <c r="I43" s="922"/>
      <c r="J43" s="972"/>
      <c r="K43" s="972"/>
      <c r="L43" s="971"/>
      <c r="M43" s="971"/>
      <c r="N43" s="972"/>
      <c r="O43" s="972"/>
      <c r="P43" s="971"/>
      <c r="Q43" s="971"/>
      <c r="R43" s="972"/>
      <c r="S43" s="971"/>
      <c r="T43" s="971"/>
      <c r="U43" s="972"/>
      <c r="V43" s="971"/>
      <c r="W43" s="971"/>
    </row>
    <row r="44" spans="1:23" s="412" customFormat="1" ht="14.85" hidden="1" customHeight="1">
      <c r="A44" s="913"/>
      <c r="B44" s="933"/>
      <c r="C44" s="974"/>
      <c r="D44" s="912"/>
      <c r="E44" s="976"/>
      <c r="F44" s="913"/>
      <c r="G44" s="411">
        <v>29691</v>
      </c>
      <c r="H44" s="411">
        <v>1319</v>
      </c>
      <c r="I44" s="387" t="s">
        <v>1</v>
      </c>
      <c r="J44" s="413">
        <f t="shared" ref="J44" si="59">K44+N44</f>
        <v>0</v>
      </c>
      <c r="K44" s="413">
        <f t="shared" ref="K44" si="60">L44+M44</f>
        <v>0</v>
      </c>
      <c r="L44" s="414">
        <v>0</v>
      </c>
      <c r="M44" s="414">
        <v>0</v>
      </c>
      <c r="N44" s="413">
        <f t="shared" ref="N44" si="61">O44+R44+U44</f>
        <v>0</v>
      </c>
      <c r="O44" s="413">
        <f t="shared" ref="O44" si="62">P44+Q44</f>
        <v>0</v>
      </c>
      <c r="P44" s="414">
        <v>0</v>
      </c>
      <c r="Q44" s="414">
        <v>0</v>
      </c>
      <c r="R44" s="413">
        <f t="shared" ref="R44" si="63">S44+T44</f>
        <v>0</v>
      </c>
      <c r="S44" s="414">
        <v>0</v>
      </c>
      <c r="T44" s="414">
        <v>0</v>
      </c>
      <c r="U44" s="413">
        <f t="shared" ref="U44" si="64">V44+W44</f>
        <v>0</v>
      </c>
      <c r="V44" s="414">
        <v>0</v>
      </c>
      <c r="W44" s="414">
        <v>0</v>
      </c>
    </row>
    <row r="45" spans="1:23" s="412" customFormat="1" ht="14.85" hidden="1" customHeight="1">
      <c r="A45" s="913"/>
      <c r="B45" s="933"/>
      <c r="C45" s="974"/>
      <c r="D45" s="912"/>
      <c r="E45" s="976"/>
      <c r="F45" s="913"/>
      <c r="G45" s="411">
        <v>0</v>
      </c>
      <c r="H45" s="411">
        <v>0</v>
      </c>
      <c r="I45" s="921" t="s">
        <v>2</v>
      </c>
      <c r="J45" s="972">
        <f t="shared" ref="J45:W45" si="65">J42+J44</f>
        <v>496829</v>
      </c>
      <c r="K45" s="972">
        <f t="shared" si="65"/>
        <v>468457</v>
      </c>
      <c r="L45" s="971">
        <f t="shared" si="65"/>
        <v>212837</v>
      </c>
      <c r="M45" s="971">
        <f t="shared" si="65"/>
        <v>255620</v>
      </c>
      <c r="N45" s="972">
        <f t="shared" si="65"/>
        <v>28372</v>
      </c>
      <c r="O45" s="972">
        <f t="shared" si="65"/>
        <v>28372</v>
      </c>
      <c r="P45" s="971">
        <f t="shared" si="65"/>
        <v>12892</v>
      </c>
      <c r="Q45" s="971">
        <f t="shared" si="65"/>
        <v>15480</v>
      </c>
      <c r="R45" s="972">
        <f t="shared" si="65"/>
        <v>0</v>
      </c>
      <c r="S45" s="971">
        <f t="shared" si="65"/>
        <v>0</v>
      </c>
      <c r="T45" s="971">
        <f t="shared" si="65"/>
        <v>0</v>
      </c>
      <c r="U45" s="972">
        <f t="shared" si="65"/>
        <v>0</v>
      </c>
      <c r="V45" s="971">
        <f t="shared" si="65"/>
        <v>0</v>
      </c>
      <c r="W45" s="971">
        <f t="shared" si="65"/>
        <v>0</v>
      </c>
    </row>
    <row r="46" spans="1:23" s="412" customFormat="1" ht="14.85" hidden="1" customHeight="1">
      <c r="A46" s="913"/>
      <c r="B46" s="934"/>
      <c r="C46" s="975"/>
      <c r="D46" s="912"/>
      <c r="E46" s="976"/>
      <c r="F46" s="913"/>
      <c r="G46" s="411">
        <v>0</v>
      </c>
      <c r="H46" s="411">
        <v>0</v>
      </c>
      <c r="I46" s="922"/>
      <c r="J46" s="972"/>
      <c r="K46" s="972"/>
      <c r="L46" s="971"/>
      <c r="M46" s="971"/>
      <c r="N46" s="972"/>
      <c r="O46" s="972"/>
      <c r="P46" s="971"/>
      <c r="Q46" s="971"/>
      <c r="R46" s="972"/>
      <c r="S46" s="971"/>
      <c r="T46" s="971"/>
      <c r="U46" s="972"/>
      <c r="V46" s="971"/>
      <c r="W46" s="971"/>
    </row>
    <row r="47" spans="1:23" s="412" customFormat="1" ht="14.85" hidden="1" customHeight="1">
      <c r="A47" s="913">
        <v>7</v>
      </c>
      <c r="B47" s="912" t="s">
        <v>886</v>
      </c>
      <c r="C47" s="973" t="s">
        <v>887</v>
      </c>
      <c r="D47" s="912" t="s">
        <v>876</v>
      </c>
      <c r="E47" s="976" t="s">
        <v>785</v>
      </c>
      <c r="F47" s="913" t="s">
        <v>888</v>
      </c>
      <c r="G47" s="411">
        <f>G48+G49+G50+G51</f>
        <v>23236006</v>
      </c>
      <c r="H47" s="411">
        <f>H48+H49+H50+H51</f>
        <v>20135626</v>
      </c>
      <c r="I47" s="921" t="s">
        <v>0</v>
      </c>
      <c r="J47" s="972">
        <f t="shared" ref="J47" si="66">K47+N47</f>
        <v>3100380</v>
      </c>
      <c r="K47" s="972">
        <f t="shared" ref="K47" si="67">L47+M47</f>
        <v>2613000</v>
      </c>
      <c r="L47" s="971">
        <v>2613000</v>
      </c>
      <c r="M47" s="971">
        <v>0</v>
      </c>
      <c r="N47" s="972">
        <f t="shared" ref="N47" si="68">O47+R47+U47</f>
        <v>487380</v>
      </c>
      <c r="O47" s="972">
        <f t="shared" ref="O47" si="69">P47+Q47</f>
        <v>0</v>
      </c>
      <c r="P47" s="971">
        <v>0</v>
      </c>
      <c r="Q47" s="971">
        <v>0</v>
      </c>
      <c r="R47" s="972">
        <f t="shared" ref="R47" si="70">S47+T47</f>
        <v>487380</v>
      </c>
      <c r="S47" s="971">
        <v>487380</v>
      </c>
      <c r="T47" s="971">
        <v>0</v>
      </c>
      <c r="U47" s="972">
        <f t="shared" ref="U47" si="71">V47+W47</f>
        <v>0</v>
      </c>
      <c r="V47" s="971">
        <v>0</v>
      </c>
      <c r="W47" s="971">
        <v>0</v>
      </c>
    </row>
    <row r="48" spans="1:23" s="412" customFormat="1" ht="14.85" hidden="1" customHeight="1">
      <c r="A48" s="913"/>
      <c r="B48" s="912"/>
      <c r="C48" s="974"/>
      <c r="D48" s="912"/>
      <c r="E48" s="976"/>
      <c r="F48" s="913"/>
      <c r="G48" s="411">
        <v>19583304</v>
      </c>
      <c r="H48" s="411">
        <v>16970304</v>
      </c>
      <c r="I48" s="922"/>
      <c r="J48" s="972"/>
      <c r="K48" s="972"/>
      <c r="L48" s="971"/>
      <c r="M48" s="971"/>
      <c r="N48" s="972"/>
      <c r="O48" s="972"/>
      <c r="P48" s="971"/>
      <c r="Q48" s="971"/>
      <c r="R48" s="972"/>
      <c r="S48" s="971"/>
      <c r="T48" s="971"/>
      <c r="U48" s="972"/>
      <c r="V48" s="971"/>
      <c r="W48" s="971"/>
    </row>
    <row r="49" spans="1:23" s="412" customFormat="1" ht="14.85" hidden="1" customHeight="1">
      <c r="A49" s="913"/>
      <c r="B49" s="912"/>
      <c r="C49" s="974"/>
      <c r="D49" s="912"/>
      <c r="E49" s="976"/>
      <c r="F49" s="913"/>
      <c r="G49" s="411">
        <v>0</v>
      </c>
      <c r="H49" s="411">
        <v>0</v>
      </c>
      <c r="I49" s="387" t="s">
        <v>1</v>
      </c>
      <c r="J49" s="413">
        <f t="shared" ref="J49" si="72">K49+N49</f>
        <v>0</v>
      </c>
      <c r="K49" s="413">
        <f t="shared" ref="K49" si="73">L49+M49</f>
        <v>0</v>
      </c>
      <c r="L49" s="414">
        <v>0</v>
      </c>
      <c r="M49" s="414">
        <v>0</v>
      </c>
      <c r="N49" s="413">
        <f t="shared" ref="N49" si="74">O49+R49+U49</f>
        <v>0</v>
      </c>
      <c r="O49" s="413">
        <f t="shared" ref="O49" si="75">P49+Q49</f>
        <v>0</v>
      </c>
      <c r="P49" s="414">
        <v>0</v>
      </c>
      <c r="Q49" s="414">
        <v>0</v>
      </c>
      <c r="R49" s="413">
        <f t="shared" ref="R49" si="76">S49+T49</f>
        <v>0</v>
      </c>
      <c r="S49" s="414">
        <v>0</v>
      </c>
      <c r="T49" s="414">
        <v>0</v>
      </c>
      <c r="U49" s="413">
        <f t="shared" ref="U49" si="77">V49+W49</f>
        <v>0</v>
      </c>
      <c r="V49" s="414">
        <v>0</v>
      </c>
      <c r="W49" s="414">
        <v>0</v>
      </c>
    </row>
    <row r="50" spans="1:23" s="412" customFormat="1" ht="14.85" hidden="1" customHeight="1">
      <c r="A50" s="913"/>
      <c r="B50" s="912"/>
      <c r="C50" s="974"/>
      <c r="D50" s="912"/>
      <c r="E50" s="976"/>
      <c r="F50" s="913"/>
      <c r="G50" s="411">
        <v>3652702</v>
      </c>
      <c r="H50" s="411">
        <v>3165322</v>
      </c>
      <c r="I50" s="921" t="s">
        <v>2</v>
      </c>
      <c r="J50" s="972">
        <f t="shared" ref="J50:W50" si="78">J47+J49</f>
        <v>3100380</v>
      </c>
      <c r="K50" s="972">
        <f t="shared" si="78"/>
        <v>2613000</v>
      </c>
      <c r="L50" s="971">
        <f t="shared" si="78"/>
        <v>2613000</v>
      </c>
      <c r="M50" s="971">
        <f t="shared" si="78"/>
        <v>0</v>
      </c>
      <c r="N50" s="972">
        <f t="shared" si="78"/>
        <v>487380</v>
      </c>
      <c r="O50" s="972">
        <f t="shared" si="78"/>
        <v>0</v>
      </c>
      <c r="P50" s="971">
        <f t="shared" si="78"/>
        <v>0</v>
      </c>
      <c r="Q50" s="971">
        <f t="shared" si="78"/>
        <v>0</v>
      </c>
      <c r="R50" s="972">
        <f t="shared" si="78"/>
        <v>487380</v>
      </c>
      <c r="S50" s="971">
        <f t="shared" si="78"/>
        <v>487380</v>
      </c>
      <c r="T50" s="971">
        <f t="shared" si="78"/>
        <v>0</v>
      </c>
      <c r="U50" s="972">
        <f t="shared" si="78"/>
        <v>0</v>
      </c>
      <c r="V50" s="971">
        <f t="shared" si="78"/>
        <v>0</v>
      </c>
      <c r="W50" s="971">
        <f t="shared" si="78"/>
        <v>0</v>
      </c>
    </row>
    <row r="51" spans="1:23" s="412" customFormat="1" ht="14.85" hidden="1" customHeight="1">
      <c r="A51" s="913"/>
      <c r="B51" s="912"/>
      <c r="C51" s="975"/>
      <c r="D51" s="912"/>
      <c r="E51" s="976"/>
      <c r="F51" s="913"/>
      <c r="G51" s="411">
        <v>0</v>
      </c>
      <c r="H51" s="411">
        <v>0</v>
      </c>
      <c r="I51" s="922"/>
      <c r="J51" s="972"/>
      <c r="K51" s="972"/>
      <c r="L51" s="971"/>
      <c r="M51" s="971"/>
      <c r="N51" s="972"/>
      <c r="O51" s="972"/>
      <c r="P51" s="971"/>
      <c r="Q51" s="971"/>
      <c r="R51" s="972"/>
      <c r="S51" s="971"/>
      <c r="T51" s="971"/>
      <c r="U51" s="972"/>
      <c r="V51" s="971"/>
      <c r="W51" s="971"/>
    </row>
    <row r="52" spans="1:23" s="412" customFormat="1" ht="14.85" hidden="1" customHeight="1">
      <c r="A52" s="913">
        <v>8</v>
      </c>
      <c r="B52" s="932" t="s">
        <v>889</v>
      </c>
      <c r="C52" s="977" t="s">
        <v>890</v>
      </c>
      <c r="D52" s="912" t="s">
        <v>361</v>
      </c>
      <c r="E52" s="976" t="s">
        <v>891</v>
      </c>
      <c r="F52" s="913" t="s">
        <v>892</v>
      </c>
      <c r="G52" s="411">
        <f>G53+G54+G55+G56</f>
        <v>45961991</v>
      </c>
      <c r="H52" s="411">
        <f>H53+H54+H55+H56</f>
        <v>30511991</v>
      </c>
      <c r="I52" s="921" t="s">
        <v>0</v>
      </c>
      <c r="J52" s="972">
        <f t="shared" ref="J52" si="79">K52+N52</f>
        <v>6000000</v>
      </c>
      <c r="K52" s="972">
        <f t="shared" ref="K52" si="80">L52+M52</f>
        <v>3817000</v>
      </c>
      <c r="L52" s="971">
        <v>3817000</v>
      </c>
      <c r="M52" s="971">
        <v>0</v>
      </c>
      <c r="N52" s="972">
        <f t="shared" ref="N52" si="81">O52+R52+U52</f>
        <v>2183000</v>
      </c>
      <c r="O52" s="972">
        <f t="shared" ref="O52" si="82">P52+Q52</f>
        <v>2183000</v>
      </c>
      <c r="P52" s="971">
        <v>2183000</v>
      </c>
      <c r="Q52" s="971">
        <v>0</v>
      </c>
      <c r="R52" s="972">
        <f t="shared" ref="R52" si="83">S52+T52</f>
        <v>0</v>
      </c>
      <c r="S52" s="971">
        <v>0</v>
      </c>
      <c r="T52" s="971">
        <v>0</v>
      </c>
      <c r="U52" s="972">
        <f t="shared" ref="U52" si="84">V52+W52</f>
        <v>0</v>
      </c>
      <c r="V52" s="971">
        <v>0</v>
      </c>
      <c r="W52" s="971">
        <v>0</v>
      </c>
    </row>
    <row r="53" spans="1:23" s="412" customFormat="1" ht="14.85" hidden="1" customHeight="1">
      <c r="A53" s="913"/>
      <c r="B53" s="933"/>
      <c r="C53" s="977"/>
      <c r="D53" s="912"/>
      <c r="E53" s="976"/>
      <c r="F53" s="913"/>
      <c r="G53" s="411">
        <v>29244438</v>
      </c>
      <c r="H53" s="411">
        <v>19415203</v>
      </c>
      <c r="I53" s="922"/>
      <c r="J53" s="972"/>
      <c r="K53" s="972"/>
      <c r="L53" s="971"/>
      <c r="M53" s="971"/>
      <c r="N53" s="972"/>
      <c r="O53" s="972"/>
      <c r="P53" s="971"/>
      <c r="Q53" s="971"/>
      <c r="R53" s="972"/>
      <c r="S53" s="971"/>
      <c r="T53" s="971"/>
      <c r="U53" s="972"/>
      <c r="V53" s="971"/>
      <c r="W53" s="971"/>
    </row>
    <row r="54" spans="1:23" s="412" customFormat="1" ht="14.85" hidden="1" customHeight="1">
      <c r="A54" s="913"/>
      <c r="B54" s="933"/>
      <c r="C54" s="977"/>
      <c r="D54" s="912"/>
      <c r="E54" s="976"/>
      <c r="F54" s="913"/>
      <c r="G54" s="411">
        <v>16717553</v>
      </c>
      <c r="H54" s="411">
        <v>11096788</v>
      </c>
      <c r="I54" s="387" t="s">
        <v>1</v>
      </c>
      <c r="J54" s="413">
        <f t="shared" ref="J54" si="85">K54+N54</f>
        <v>0</v>
      </c>
      <c r="K54" s="413">
        <f t="shared" ref="K54" si="86">L54+M54</f>
        <v>0</v>
      </c>
      <c r="L54" s="414">
        <v>0</v>
      </c>
      <c r="M54" s="414">
        <v>0</v>
      </c>
      <c r="N54" s="413">
        <f t="shared" ref="N54" si="87">O54+R54+U54</f>
        <v>0</v>
      </c>
      <c r="O54" s="413">
        <f t="shared" ref="O54" si="88">P54+Q54</f>
        <v>0</v>
      </c>
      <c r="P54" s="414">
        <v>0</v>
      </c>
      <c r="Q54" s="414">
        <v>0</v>
      </c>
      <c r="R54" s="413">
        <f t="shared" ref="R54" si="89">S54+T54</f>
        <v>0</v>
      </c>
      <c r="S54" s="414">
        <v>0</v>
      </c>
      <c r="T54" s="414">
        <v>0</v>
      </c>
      <c r="U54" s="413">
        <f t="shared" ref="U54" si="90">V54+W54</f>
        <v>0</v>
      </c>
      <c r="V54" s="414">
        <v>0</v>
      </c>
      <c r="W54" s="414">
        <v>0</v>
      </c>
    </row>
    <row r="55" spans="1:23" s="412" customFormat="1" ht="14.85" hidden="1" customHeight="1">
      <c r="A55" s="913"/>
      <c r="B55" s="933"/>
      <c r="C55" s="977"/>
      <c r="D55" s="912"/>
      <c r="E55" s="976"/>
      <c r="F55" s="913"/>
      <c r="G55" s="411">
        <v>0</v>
      </c>
      <c r="H55" s="411">
        <v>0</v>
      </c>
      <c r="I55" s="921" t="s">
        <v>2</v>
      </c>
      <c r="J55" s="972">
        <f t="shared" ref="J55:W55" si="91">J52+J54</f>
        <v>6000000</v>
      </c>
      <c r="K55" s="972">
        <f t="shared" si="91"/>
        <v>3817000</v>
      </c>
      <c r="L55" s="971">
        <f t="shared" si="91"/>
        <v>3817000</v>
      </c>
      <c r="M55" s="971">
        <f t="shared" si="91"/>
        <v>0</v>
      </c>
      <c r="N55" s="972">
        <f t="shared" si="91"/>
        <v>2183000</v>
      </c>
      <c r="O55" s="972">
        <f t="shared" si="91"/>
        <v>2183000</v>
      </c>
      <c r="P55" s="971">
        <f t="shared" si="91"/>
        <v>2183000</v>
      </c>
      <c r="Q55" s="971">
        <f t="shared" si="91"/>
        <v>0</v>
      </c>
      <c r="R55" s="972">
        <f t="shared" si="91"/>
        <v>0</v>
      </c>
      <c r="S55" s="971">
        <f t="shared" si="91"/>
        <v>0</v>
      </c>
      <c r="T55" s="971">
        <f t="shared" si="91"/>
        <v>0</v>
      </c>
      <c r="U55" s="972">
        <f t="shared" si="91"/>
        <v>0</v>
      </c>
      <c r="V55" s="971">
        <f t="shared" si="91"/>
        <v>0</v>
      </c>
      <c r="W55" s="971">
        <f t="shared" si="91"/>
        <v>0</v>
      </c>
    </row>
    <row r="56" spans="1:23" s="412" customFormat="1" ht="14.85" hidden="1" customHeight="1">
      <c r="A56" s="913"/>
      <c r="B56" s="934"/>
      <c r="C56" s="977"/>
      <c r="D56" s="912"/>
      <c r="E56" s="976"/>
      <c r="F56" s="913"/>
      <c r="G56" s="411">
        <v>0</v>
      </c>
      <c r="H56" s="411">
        <v>0</v>
      </c>
      <c r="I56" s="922"/>
      <c r="J56" s="972"/>
      <c r="K56" s="972"/>
      <c r="L56" s="971"/>
      <c r="M56" s="971"/>
      <c r="N56" s="972"/>
      <c r="O56" s="972"/>
      <c r="P56" s="971"/>
      <c r="Q56" s="971"/>
      <c r="R56" s="972"/>
      <c r="S56" s="971"/>
      <c r="T56" s="971"/>
      <c r="U56" s="972"/>
      <c r="V56" s="971"/>
      <c r="W56" s="971"/>
    </row>
    <row r="57" spans="1:23" s="412" customFormat="1" ht="14.85" hidden="1" customHeight="1">
      <c r="A57" s="913">
        <v>9</v>
      </c>
      <c r="B57" s="932" t="s">
        <v>889</v>
      </c>
      <c r="C57" s="977" t="s">
        <v>893</v>
      </c>
      <c r="D57" s="912" t="s">
        <v>361</v>
      </c>
      <c r="E57" s="976" t="s">
        <v>891</v>
      </c>
      <c r="F57" s="913" t="s">
        <v>892</v>
      </c>
      <c r="G57" s="411">
        <f>G58+G59+G60+G61</f>
        <v>1111490</v>
      </c>
      <c r="H57" s="411">
        <f>H58+H59+H60+H61</f>
        <v>811490</v>
      </c>
      <c r="I57" s="921" t="s">
        <v>0</v>
      </c>
      <c r="J57" s="972">
        <f t="shared" ref="J57" si="92">K57+N57</f>
        <v>100000</v>
      </c>
      <c r="K57" s="972">
        <f t="shared" ref="K57" si="93">L57+M57</f>
        <v>64000</v>
      </c>
      <c r="L57" s="971">
        <v>64000</v>
      </c>
      <c r="M57" s="971">
        <v>0</v>
      </c>
      <c r="N57" s="972">
        <f t="shared" ref="N57" si="94">O57+R57+U57</f>
        <v>36000</v>
      </c>
      <c r="O57" s="972">
        <f t="shared" ref="O57" si="95">P57+Q57</f>
        <v>36000</v>
      </c>
      <c r="P57" s="971">
        <v>36000</v>
      </c>
      <c r="Q57" s="971">
        <v>0</v>
      </c>
      <c r="R57" s="972">
        <f t="shared" ref="R57" si="96">S57+T57</f>
        <v>0</v>
      </c>
      <c r="S57" s="971">
        <v>0</v>
      </c>
      <c r="T57" s="971">
        <v>0</v>
      </c>
      <c r="U57" s="972">
        <f t="shared" ref="U57" si="97">V57+W57</f>
        <v>0</v>
      </c>
      <c r="V57" s="971">
        <v>0</v>
      </c>
      <c r="W57" s="971">
        <v>0</v>
      </c>
    </row>
    <row r="58" spans="1:23" s="412" customFormat="1" ht="14.85" hidden="1" customHeight="1">
      <c r="A58" s="913"/>
      <c r="B58" s="933"/>
      <c r="C58" s="977"/>
      <c r="D58" s="912"/>
      <c r="E58" s="976"/>
      <c r="F58" s="913"/>
      <c r="G58" s="411">
        <v>708721</v>
      </c>
      <c r="H58" s="411">
        <v>516721</v>
      </c>
      <c r="I58" s="922"/>
      <c r="J58" s="972"/>
      <c r="K58" s="972"/>
      <c r="L58" s="971"/>
      <c r="M58" s="971"/>
      <c r="N58" s="972"/>
      <c r="O58" s="972"/>
      <c r="P58" s="971"/>
      <c r="Q58" s="971"/>
      <c r="R58" s="972"/>
      <c r="S58" s="971"/>
      <c r="T58" s="971"/>
      <c r="U58" s="972"/>
      <c r="V58" s="971"/>
      <c r="W58" s="971"/>
    </row>
    <row r="59" spans="1:23" s="412" customFormat="1" ht="14.85" hidden="1" customHeight="1">
      <c r="A59" s="913"/>
      <c r="B59" s="933"/>
      <c r="C59" s="977"/>
      <c r="D59" s="912"/>
      <c r="E59" s="976"/>
      <c r="F59" s="913"/>
      <c r="G59" s="411">
        <v>402769</v>
      </c>
      <c r="H59" s="411">
        <v>294769</v>
      </c>
      <c r="I59" s="387" t="s">
        <v>1</v>
      </c>
      <c r="J59" s="413">
        <f t="shared" ref="J59" si="98">K59+N59</f>
        <v>0</v>
      </c>
      <c r="K59" s="413">
        <f t="shared" ref="K59" si="99">L59+M59</f>
        <v>0</v>
      </c>
      <c r="L59" s="414">
        <v>0</v>
      </c>
      <c r="M59" s="414">
        <v>0</v>
      </c>
      <c r="N59" s="413">
        <f t="shared" ref="N59" si="100">O59+R59+U59</f>
        <v>0</v>
      </c>
      <c r="O59" s="413">
        <f t="shared" ref="O59" si="101">P59+Q59</f>
        <v>0</v>
      </c>
      <c r="P59" s="414">
        <v>0</v>
      </c>
      <c r="Q59" s="414">
        <v>0</v>
      </c>
      <c r="R59" s="413">
        <f t="shared" ref="R59" si="102">S59+T59</f>
        <v>0</v>
      </c>
      <c r="S59" s="414">
        <v>0</v>
      </c>
      <c r="T59" s="414">
        <v>0</v>
      </c>
      <c r="U59" s="413">
        <f t="shared" ref="U59" si="103">V59+W59</f>
        <v>0</v>
      </c>
      <c r="V59" s="414">
        <v>0</v>
      </c>
      <c r="W59" s="414">
        <v>0</v>
      </c>
    </row>
    <row r="60" spans="1:23" s="412" customFormat="1" ht="14.85" hidden="1" customHeight="1">
      <c r="A60" s="913"/>
      <c r="B60" s="933"/>
      <c r="C60" s="977"/>
      <c r="D60" s="912"/>
      <c r="E60" s="976"/>
      <c r="F60" s="913"/>
      <c r="G60" s="411">
        <v>0</v>
      </c>
      <c r="H60" s="411">
        <v>0</v>
      </c>
      <c r="I60" s="921" t="s">
        <v>2</v>
      </c>
      <c r="J60" s="972">
        <f t="shared" ref="J60:W60" si="104">J57+J59</f>
        <v>100000</v>
      </c>
      <c r="K60" s="972">
        <f t="shared" si="104"/>
        <v>64000</v>
      </c>
      <c r="L60" s="971">
        <f t="shared" si="104"/>
        <v>64000</v>
      </c>
      <c r="M60" s="971">
        <f t="shared" si="104"/>
        <v>0</v>
      </c>
      <c r="N60" s="972">
        <f t="shared" si="104"/>
        <v>36000</v>
      </c>
      <c r="O60" s="972">
        <f t="shared" si="104"/>
        <v>36000</v>
      </c>
      <c r="P60" s="971">
        <f t="shared" si="104"/>
        <v>36000</v>
      </c>
      <c r="Q60" s="971">
        <f t="shared" si="104"/>
        <v>0</v>
      </c>
      <c r="R60" s="972">
        <f t="shared" si="104"/>
        <v>0</v>
      </c>
      <c r="S60" s="971">
        <f t="shared" si="104"/>
        <v>0</v>
      </c>
      <c r="T60" s="971">
        <f t="shared" si="104"/>
        <v>0</v>
      </c>
      <c r="U60" s="972">
        <f t="shared" si="104"/>
        <v>0</v>
      </c>
      <c r="V60" s="971">
        <f t="shared" si="104"/>
        <v>0</v>
      </c>
      <c r="W60" s="971">
        <f t="shared" si="104"/>
        <v>0</v>
      </c>
    </row>
    <row r="61" spans="1:23" s="412" customFormat="1" ht="14.85" hidden="1" customHeight="1">
      <c r="A61" s="913"/>
      <c r="B61" s="934"/>
      <c r="C61" s="977"/>
      <c r="D61" s="912"/>
      <c r="E61" s="976"/>
      <c r="F61" s="913"/>
      <c r="G61" s="411">
        <v>0</v>
      </c>
      <c r="H61" s="411">
        <v>0</v>
      </c>
      <c r="I61" s="922"/>
      <c r="J61" s="972"/>
      <c r="K61" s="972"/>
      <c r="L61" s="971"/>
      <c r="M61" s="971"/>
      <c r="N61" s="972"/>
      <c r="O61" s="972"/>
      <c r="P61" s="971"/>
      <c r="Q61" s="971"/>
      <c r="R61" s="972"/>
      <c r="S61" s="971"/>
      <c r="T61" s="971"/>
      <c r="U61" s="972"/>
      <c r="V61" s="971"/>
      <c r="W61" s="971"/>
    </row>
    <row r="62" spans="1:23" s="412" customFormat="1" ht="14.85" hidden="1" customHeight="1">
      <c r="A62" s="913">
        <v>10</v>
      </c>
      <c r="B62" s="932" t="s">
        <v>889</v>
      </c>
      <c r="C62" s="977" t="s">
        <v>894</v>
      </c>
      <c r="D62" s="912" t="s">
        <v>361</v>
      </c>
      <c r="E62" s="976" t="s">
        <v>891</v>
      </c>
      <c r="F62" s="913" t="s">
        <v>892</v>
      </c>
      <c r="G62" s="411">
        <f>G63+G64+G65+G66</f>
        <v>11082403</v>
      </c>
      <c r="H62" s="411">
        <f>H63+H64+H65+H66</f>
        <v>8122403</v>
      </c>
      <c r="I62" s="921" t="s">
        <v>0</v>
      </c>
      <c r="J62" s="972">
        <f t="shared" ref="J62" si="105">K62+N62</f>
        <v>1760000</v>
      </c>
      <c r="K62" s="972">
        <f t="shared" ref="K62" si="106">L62+M62</f>
        <v>1120000</v>
      </c>
      <c r="L62" s="971">
        <v>1110000</v>
      </c>
      <c r="M62" s="971">
        <v>10000</v>
      </c>
      <c r="N62" s="972">
        <f t="shared" ref="N62" si="107">O62+R62+U62</f>
        <v>640000</v>
      </c>
      <c r="O62" s="972">
        <f t="shared" ref="O62" si="108">P62+Q62</f>
        <v>640000</v>
      </c>
      <c r="P62" s="971">
        <v>635000</v>
      </c>
      <c r="Q62" s="971">
        <v>5000</v>
      </c>
      <c r="R62" s="972">
        <f t="shared" ref="R62" si="109">S62+T62</f>
        <v>0</v>
      </c>
      <c r="S62" s="971">
        <v>0</v>
      </c>
      <c r="T62" s="971">
        <v>0</v>
      </c>
      <c r="U62" s="972">
        <f t="shared" ref="U62" si="110">V62+W62</f>
        <v>0</v>
      </c>
      <c r="V62" s="971">
        <v>0</v>
      </c>
      <c r="W62" s="971">
        <v>0</v>
      </c>
    </row>
    <row r="63" spans="1:23" s="412" customFormat="1" ht="14.85" hidden="1" customHeight="1">
      <c r="A63" s="913"/>
      <c r="B63" s="933"/>
      <c r="C63" s="977"/>
      <c r="D63" s="912"/>
      <c r="E63" s="976"/>
      <c r="F63" s="913"/>
      <c r="G63" s="411">
        <v>7051356</v>
      </c>
      <c r="H63" s="411">
        <v>5168356</v>
      </c>
      <c r="I63" s="922"/>
      <c r="J63" s="972"/>
      <c r="K63" s="972"/>
      <c r="L63" s="971"/>
      <c r="M63" s="971"/>
      <c r="N63" s="972"/>
      <c r="O63" s="972"/>
      <c r="P63" s="971"/>
      <c r="Q63" s="971"/>
      <c r="R63" s="972"/>
      <c r="S63" s="971"/>
      <c r="T63" s="971"/>
      <c r="U63" s="972"/>
      <c r="V63" s="971"/>
      <c r="W63" s="971"/>
    </row>
    <row r="64" spans="1:23" s="412" customFormat="1" ht="14.85" hidden="1" customHeight="1">
      <c r="A64" s="913"/>
      <c r="B64" s="933"/>
      <c r="C64" s="977"/>
      <c r="D64" s="912"/>
      <c r="E64" s="976"/>
      <c r="F64" s="913"/>
      <c r="G64" s="411">
        <v>4031047</v>
      </c>
      <c r="H64" s="411">
        <v>2954047</v>
      </c>
      <c r="I64" s="387" t="s">
        <v>1</v>
      </c>
      <c r="J64" s="413">
        <f t="shared" ref="J64" si="111">K64+N64</f>
        <v>0</v>
      </c>
      <c r="K64" s="413">
        <f t="shared" ref="K64" si="112">L64+M64</f>
        <v>0</v>
      </c>
      <c r="L64" s="414">
        <v>0</v>
      </c>
      <c r="M64" s="414">
        <v>0</v>
      </c>
      <c r="N64" s="413">
        <f t="shared" ref="N64" si="113">O64+R64+U64</f>
        <v>0</v>
      </c>
      <c r="O64" s="413">
        <f t="shared" ref="O64" si="114">P64+Q64</f>
        <v>0</v>
      </c>
      <c r="P64" s="414">
        <v>0</v>
      </c>
      <c r="Q64" s="414">
        <v>0</v>
      </c>
      <c r="R64" s="413">
        <f t="shared" ref="R64" si="115">S64+T64</f>
        <v>0</v>
      </c>
      <c r="S64" s="414">
        <v>0</v>
      </c>
      <c r="T64" s="414">
        <v>0</v>
      </c>
      <c r="U64" s="413">
        <f t="shared" ref="U64" si="116">V64+W64</f>
        <v>0</v>
      </c>
      <c r="V64" s="414">
        <v>0</v>
      </c>
      <c r="W64" s="414">
        <v>0</v>
      </c>
    </row>
    <row r="65" spans="1:23" s="412" customFormat="1" ht="14.85" hidden="1" customHeight="1">
      <c r="A65" s="913"/>
      <c r="B65" s="933"/>
      <c r="C65" s="977"/>
      <c r="D65" s="912"/>
      <c r="E65" s="976"/>
      <c r="F65" s="913"/>
      <c r="G65" s="411">
        <v>0</v>
      </c>
      <c r="H65" s="411">
        <v>0</v>
      </c>
      <c r="I65" s="921" t="s">
        <v>2</v>
      </c>
      <c r="J65" s="972">
        <f t="shared" ref="J65:W65" si="117">J62+J64</f>
        <v>1760000</v>
      </c>
      <c r="K65" s="972">
        <f t="shared" si="117"/>
        <v>1120000</v>
      </c>
      <c r="L65" s="971">
        <f t="shared" si="117"/>
        <v>1110000</v>
      </c>
      <c r="M65" s="971">
        <f t="shared" si="117"/>
        <v>10000</v>
      </c>
      <c r="N65" s="972">
        <f t="shared" si="117"/>
        <v>640000</v>
      </c>
      <c r="O65" s="972">
        <f t="shared" si="117"/>
        <v>640000</v>
      </c>
      <c r="P65" s="971">
        <f t="shared" si="117"/>
        <v>635000</v>
      </c>
      <c r="Q65" s="971">
        <f t="shared" si="117"/>
        <v>5000</v>
      </c>
      <c r="R65" s="972">
        <f t="shared" si="117"/>
        <v>0</v>
      </c>
      <c r="S65" s="971">
        <f t="shared" si="117"/>
        <v>0</v>
      </c>
      <c r="T65" s="971">
        <f t="shared" si="117"/>
        <v>0</v>
      </c>
      <c r="U65" s="972">
        <f t="shared" si="117"/>
        <v>0</v>
      </c>
      <c r="V65" s="971">
        <f t="shared" si="117"/>
        <v>0</v>
      </c>
      <c r="W65" s="971">
        <f t="shared" si="117"/>
        <v>0</v>
      </c>
    </row>
    <row r="66" spans="1:23" s="412" customFormat="1" ht="14.85" hidden="1" customHeight="1">
      <c r="A66" s="913"/>
      <c r="B66" s="934"/>
      <c r="C66" s="977"/>
      <c r="D66" s="912"/>
      <c r="E66" s="976"/>
      <c r="F66" s="913"/>
      <c r="G66" s="411">
        <v>0</v>
      </c>
      <c r="H66" s="411">
        <v>0</v>
      </c>
      <c r="I66" s="922"/>
      <c r="J66" s="972"/>
      <c r="K66" s="972"/>
      <c r="L66" s="971"/>
      <c r="M66" s="971"/>
      <c r="N66" s="972"/>
      <c r="O66" s="972"/>
      <c r="P66" s="971"/>
      <c r="Q66" s="971"/>
      <c r="R66" s="972"/>
      <c r="S66" s="971"/>
      <c r="T66" s="971"/>
      <c r="U66" s="972"/>
      <c r="V66" s="971"/>
      <c r="W66" s="971"/>
    </row>
    <row r="67" spans="1:23" s="412" customFormat="1" ht="14.85" hidden="1" customHeight="1">
      <c r="A67" s="913">
        <v>11</v>
      </c>
      <c r="B67" s="912" t="s">
        <v>895</v>
      </c>
      <c r="C67" s="973" t="s">
        <v>896</v>
      </c>
      <c r="D67" s="912" t="s">
        <v>361</v>
      </c>
      <c r="E67" s="976" t="s">
        <v>897</v>
      </c>
      <c r="F67" s="913" t="s">
        <v>650</v>
      </c>
      <c r="G67" s="411">
        <f>G69+G68+G70+G71</f>
        <v>2830244</v>
      </c>
      <c r="H67" s="411">
        <f>H69+H68+H70+H71</f>
        <v>2630244</v>
      </c>
      <c r="I67" s="921" t="s">
        <v>0</v>
      </c>
      <c r="J67" s="972">
        <f t="shared" ref="J67" si="118">K67+N67</f>
        <v>200000</v>
      </c>
      <c r="K67" s="972">
        <f t="shared" ref="K67" si="119">L67+M67</f>
        <v>150000</v>
      </c>
      <c r="L67" s="971">
        <v>150000</v>
      </c>
      <c r="M67" s="971">
        <v>0</v>
      </c>
      <c r="N67" s="972">
        <f t="shared" ref="N67" si="120">O67+R67+U67</f>
        <v>50000</v>
      </c>
      <c r="O67" s="972">
        <f t="shared" ref="O67" si="121">P67+Q67</f>
        <v>50000</v>
      </c>
      <c r="P67" s="971">
        <v>50000</v>
      </c>
      <c r="Q67" s="971">
        <v>0</v>
      </c>
      <c r="R67" s="972">
        <f t="shared" ref="R67" si="122">S67+T67</f>
        <v>0</v>
      </c>
      <c r="S67" s="971">
        <v>0</v>
      </c>
      <c r="T67" s="971">
        <v>0</v>
      </c>
      <c r="U67" s="972">
        <f t="shared" ref="U67" si="123">V67+W67</f>
        <v>0</v>
      </c>
      <c r="V67" s="971">
        <v>0</v>
      </c>
      <c r="W67" s="971">
        <v>0</v>
      </c>
    </row>
    <row r="68" spans="1:23" s="412" customFormat="1" ht="14.85" hidden="1" customHeight="1">
      <c r="A68" s="913"/>
      <c r="B68" s="912"/>
      <c r="C68" s="974"/>
      <c r="D68" s="912"/>
      <c r="E68" s="976"/>
      <c r="F68" s="913"/>
      <c r="G68" s="411">
        <v>2122433</v>
      </c>
      <c r="H68" s="411">
        <v>1972433</v>
      </c>
      <c r="I68" s="922"/>
      <c r="J68" s="972"/>
      <c r="K68" s="972"/>
      <c r="L68" s="971"/>
      <c r="M68" s="971"/>
      <c r="N68" s="972"/>
      <c r="O68" s="972"/>
      <c r="P68" s="971"/>
      <c r="Q68" s="971"/>
      <c r="R68" s="972"/>
      <c r="S68" s="971"/>
      <c r="T68" s="971"/>
      <c r="U68" s="972"/>
      <c r="V68" s="971"/>
      <c r="W68" s="971"/>
    </row>
    <row r="69" spans="1:23" s="412" customFormat="1" ht="14.85" hidden="1" customHeight="1">
      <c r="A69" s="913"/>
      <c r="B69" s="912"/>
      <c r="C69" s="974"/>
      <c r="D69" s="912"/>
      <c r="E69" s="976"/>
      <c r="F69" s="913"/>
      <c r="G69" s="411">
        <v>707811</v>
      </c>
      <c r="H69" s="411">
        <v>657811</v>
      </c>
      <c r="I69" s="387" t="s">
        <v>1</v>
      </c>
      <c r="J69" s="413">
        <f t="shared" ref="J69" si="124">K69+N69</f>
        <v>0</v>
      </c>
      <c r="K69" s="413">
        <f t="shared" ref="K69" si="125">L69+M69</f>
        <v>0</v>
      </c>
      <c r="L69" s="414">
        <v>0</v>
      </c>
      <c r="M69" s="414">
        <v>0</v>
      </c>
      <c r="N69" s="413">
        <f t="shared" ref="N69" si="126">O69+R69+U69</f>
        <v>0</v>
      </c>
      <c r="O69" s="413">
        <f t="shared" ref="O69" si="127">P69+Q69</f>
        <v>0</v>
      </c>
      <c r="P69" s="414">
        <v>0</v>
      </c>
      <c r="Q69" s="414">
        <v>0</v>
      </c>
      <c r="R69" s="413">
        <f t="shared" ref="R69" si="128">S69+T69</f>
        <v>0</v>
      </c>
      <c r="S69" s="414">
        <v>0</v>
      </c>
      <c r="T69" s="414">
        <v>0</v>
      </c>
      <c r="U69" s="413">
        <f t="shared" ref="U69" si="129">V69+W69</f>
        <v>0</v>
      </c>
      <c r="V69" s="414">
        <v>0</v>
      </c>
      <c r="W69" s="414">
        <v>0</v>
      </c>
    </row>
    <row r="70" spans="1:23" s="412" customFormat="1" ht="14.85" hidden="1" customHeight="1">
      <c r="A70" s="913"/>
      <c r="B70" s="912"/>
      <c r="C70" s="974"/>
      <c r="D70" s="912"/>
      <c r="E70" s="976"/>
      <c r="F70" s="913"/>
      <c r="G70" s="411">
        <v>0</v>
      </c>
      <c r="H70" s="411">
        <v>0</v>
      </c>
      <c r="I70" s="921" t="s">
        <v>2</v>
      </c>
      <c r="J70" s="972">
        <f t="shared" ref="J70:W70" si="130">J67+J69</f>
        <v>200000</v>
      </c>
      <c r="K70" s="972">
        <f t="shared" si="130"/>
        <v>150000</v>
      </c>
      <c r="L70" s="971">
        <f t="shared" si="130"/>
        <v>150000</v>
      </c>
      <c r="M70" s="971">
        <f t="shared" si="130"/>
        <v>0</v>
      </c>
      <c r="N70" s="972">
        <f t="shared" si="130"/>
        <v>50000</v>
      </c>
      <c r="O70" s="972">
        <f t="shared" si="130"/>
        <v>50000</v>
      </c>
      <c r="P70" s="971">
        <f t="shared" si="130"/>
        <v>50000</v>
      </c>
      <c r="Q70" s="971">
        <f t="shared" si="130"/>
        <v>0</v>
      </c>
      <c r="R70" s="972">
        <f t="shared" si="130"/>
        <v>0</v>
      </c>
      <c r="S70" s="971">
        <f t="shared" si="130"/>
        <v>0</v>
      </c>
      <c r="T70" s="971">
        <f t="shared" si="130"/>
        <v>0</v>
      </c>
      <c r="U70" s="972">
        <f t="shared" si="130"/>
        <v>0</v>
      </c>
      <c r="V70" s="971">
        <f t="shared" si="130"/>
        <v>0</v>
      </c>
      <c r="W70" s="971">
        <f t="shared" si="130"/>
        <v>0</v>
      </c>
    </row>
    <row r="71" spans="1:23" s="412" customFormat="1" ht="14.85" hidden="1" customHeight="1">
      <c r="A71" s="913"/>
      <c r="B71" s="912"/>
      <c r="C71" s="975"/>
      <c r="D71" s="912"/>
      <c r="E71" s="976"/>
      <c r="F71" s="913"/>
      <c r="G71" s="411">
        <v>0</v>
      </c>
      <c r="H71" s="411">
        <v>0</v>
      </c>
      <c r="I71" s="922"/>
      <c r="J71" s="972"/>
      <c r="K71" s="972"/>
      <c r="L71" s="971"/>
      <c r="M71" s="971"/>
      <c r="N71" s="972"/>
      <c r="O71" s="972"/>
      <c r="P71" s="971"/>
      <c r="Q71" s="971"/>
      <c r="R71" s="972"/>
      <c r="S71" s="971"/>
      <c r="T71" s="971"/>
      <c r="U71" s="972"/>
      <c r="V71" s="971"/>
      <c r="W71" s="971"/>
    </row>
    <row r="72" spans="1:23" s="412" customFormat="1" ht="14.85" customHeight="1">
      <c r="A72" s="913">
        <v>2</v>
      </c>
      <c r="B72" s="912" t="s">
        <v>898</v>
      </c>
      <c r="C72" s="973" t="s">
        <v>899</v>
      </c>
      <c r="D72" s="912" t="s">
        <v>361</v>
      </c>
      <c r="E72" s="976" t="s">
        <v>688</v>
      </c>
      <c r="F72" s="913" t="s">
        <v>650</v>
      </c>
      <c r="G72" s="411">
        <f>G73+G74+G75+G76</f>
        <v>33125932</v>
      </c>
      <c r="H72" s="411">
        <f>H73+H74+H75+H76</f>
        <v>31921768</v>
      </c>
      <c r="I72" s="921" t="s">
        <v>0</v>
      </c>
      <c r="J72" s="972">
        <f t="shared" ref="J72" si="131">K72+N72</f>
        <v>97570</v>
      </c>
      <c r="K72" s="972">
        <f t="shared" ref="K72" si="132">L72+M72</f>
        <v>0</v>
      </c>
      <c r="L72" s="971">
        <v>0</v>
      </c>
      <c r="M72" s="971">
        <v>0</v>
      </c>
      <c r="N72" s="972">
        <f t="shared" ref="N72" si="133">O72+R72+U72</f>
        <v>97570</v>
      </c>
      <c r="O72" s="972">
        <f t="shared" ref="O72" si="134">P72+Q72</f>
        <v>0</v>
      </c>
      <c r="P72" s="971">
        <v>0</v>
      </c>
      <c r="Q72" s="971">
        <v>0</v>
      </c>
      <c r="R72" s="972">
        <f t="shared" ref="R72" si="135">S72+T72</f>
        <v>97570</v>
      </c>
      <c r="S72" s="971">
        <v>97570</v>
      </c>
      <c r="T72" s="971">
        <v>0</v>
      </c>
      <c r="U72" s="972">
        <f t="shared" ref="U72" si="136">V72+W72</f>
        <v>0</v>
      </c>
      <c r="V72" s="971">
        <v>0</v>
      </c>
      <c r="W72" s="971">
        <v>0</v>
      </c>
    </row>
    <row r="73" spans="1:23" s="412" customFormat="1" ht="14.85" customHeight="1">
      <c r="A73" s="913"/>
      <c r="B73" s="912"/>
      <c r="C73" s="974"/>
      <c r="D73" s="912"/>
      <c r="E73" s="976"/>
      <c r="F73" s="913"/>
      <c r="G73" s="411">
        <v>14873864</v>
      </c>
      <c r="H73" s="411">
        <v>14873864</v>
      </c>
      <c r="I73" s="922"/>
      <c r="J73" s="972"/>
      <c r="K73" s="972"/>
      <c r="L73" s="971"/>
      <c r="M73" s="971"/>
      <c r="N73" s="972"/>
      <c r="O73" s="972"/>
      <c r="P73" s="971"/>
      <c r="Q73" s="971"/>
      <c r="R73" s="972"/>
      <c r="S73" s="971"/>
      <c r="T73" s="971"/>
      <c r="U73" s="972"/>
      <c r="V73" s="971"/>
      <c r="W73" s="971"/>
    </row>
    <row r="74" spans="1:23" s="412" customFormat="1" ht="14.85" customHeight="1">
      <c r="A74" s="913"/>
      <c r="B74" s="912"/>
      <c r="C74" s="974"/>
      <c r="D74" s="912"/>
      <c r="E74" s="976"/>
      <c r="F74" s="913"/>
      <c r="G74" s="411">
        <v>0</v>
      </c>
      <c r="H74" s="411">
        <v>0</v>
      </c>
      <c r="I74" s="387" t="s">
        <v>1</v>
      </c>
      <c r="J74" s="413">
        <f t="shared" ref="J74" si="137">K74+N74</f>
        <v>1106594</v>
      </c>
      <c r="K74" s="413">
        <f t="shared" ref="K74" si="138">L74+M74</f>
        <v>0</v>
      </c>
      <c r="L74" s="414">
        <v>0</v>
      </c>
      <c r="M74" s="414">
        <v>0</v>
      </c>
      <c r="N74" s="413">
        <f t="shared" ref="N74" si="139">O74+R74+U74</f>
        <v>1106594</v>
      </c>
      <c r="O74" s="413">
        <f t="shared" ref="O74" si="140">P74+Q74</f>
        <v>0</v>
      </c>
      <c r="P74" s="414">
        <v>0</v>
      </c>
      <c r="Q74" s="414">
        <v>0</v>
      </c>
      <c r="R74" s="413">
        <f t="shared" ref="R74" si="141">S74+T74</f>
        <v>1106594</v>
      </c>
      <c r="S74" s="414">
        <v>0</v>
      </c>
      <c r="T74" s="414">
        <v>1106594</v>
      </c>
      <c r="U74" s="413">
        <f t="shared" ref="U74" si="142">V74+W74</f>
        <v>0</v>
      </c>
      <c r="V74" s="414">
        <v>0</v>
      </c>
      <c r="W74" s="414">
        <v>0</v>
      </c>
    </row>
    <row r="75" spans="1:23" s="412" customFormat="1" ht="14.85" customHeight="1">
      <c r="A75" s="913"/>
      <c r="B75" s="912"/>
      <c r="C75" s="974"/>
      <c r="D75" s="912"/>
      <c r="E75" s="976"/>
      <c r="F75" s="913"/>
      <c r="G75" s="411">
        <v>18252068</v>
      </c>
      <c r="H75" s="411">
        <v>17047904</v>
      </c>
      <c r="I75" s="921" t="s">
        <v>2</v>
      </c>
      <c r="J75" s="972">
        <f t="shared" ref="J75:W75" si="143">J72+J74</f>
        <v>1204164</v>
      </c>
      <c r="K75" s="972">
        <f t="shared" si="143"/>
        <v>0</v>
      </c>
      <c r="L75" s="971">
        <f t="shared" si="143"/>
        <v>0</v>
      </c>
      <c r="M75" s="971">
        <f t="shared" si="143"/>
        <v>0</v>
      </c>
      <c r="N75" s="972">
        <f t="shared" si="143"/>
        <v>1204164</v>
      </c>
      <c r="O75" s="972">
        <f t="shared" si="143"/>
        <v>0</v>
      </c>
      <c r="P75" s="971">
        <f t="shared" si="143"/>
        <v>0</v>
      </c>
      <c r="Q75" s="971">
        <f t="shared" si="143"/>
        <v>0</v>
      </c>
      <c r="R75" s="972">
        <f t="shared" si="143"/>
        <v>1204164</v>
      </c>
      <c r="S75" s="971">
        <f t="shared" si="143"/>
        <v>97570</v>
      </c>
      <c r="T75" s="971">
        <f t="shared" si="143"/>
        <v>1106594</v>
      </c>
      <c r="U75" s="972">
        <f t="shared" si="143"/>
        <v>0</v>
      </c>
      <c r="V75" s="971">
        <f t="shared" si="143"/>
        <v>0</v>
      </c>
      <c r="W75" s="971">
        <f t="shared" si="143"/>
        <v>0</v>
      </c>
    </row>
    <row r="76" spans="1:23" s="412" customFormat="1" ht="14.85" customHeight="1">
      <c r="A76" s="913"/>
      <c r="B76" s="912"/>
      <c r="C76" s="975"/>
      <c r="D76" s="912"/>
      <c r="E76" s="976"/>
      <c r="F76" s="913"/>
      <c r="G76" s="411">
        <v>0</v>
      </c>
      <c r="H76" s="411">
        <v>0</v>
      </c>
      <c r="I76" s="922"/>
      <c r="J76" s="972"/>
      <c r="K76" s="972"/>
      <c r="L76" s="971"/>
      <c r="M76" s="971"/>
      <c r="N76" s="972"/>
      <c r="O76" s="972"/>
      <c r="P76" s="971"/>
      <c r="Q76" s="971"/>
      <c r="R76" s="972"/>
      <c r="S76" s="971"/>
      <c r="T76" s="971"/>
      <c r="U76" s="972"/>
      <c r="V76" s="971"/>
      <c r="W76" s="971"/>
    </row>
    <row r="77" spans="1:23" s="412" customFormat="1" ht="14.25" hidden="1" customHeight="1">
      <c r="A77" s="913">
        <v>13</v>
      </c>
      <c r="B77" s="932" t="s">
        <v>900</v>
      </c>
      <c r="C77" s="973" t="s">
        <v>901</v>
      </c>
      <c r="D77" s="912" t="s">
        <v>361</v>
      </c>
      <c r="E77" s="976" t="s">
        <v>902</v>
      </c>
      <c r="F77" s="913" t="s">
        <v>653</v>
      </c>
      <c r="G77" s="411">
        <f>G78+G79+G80+G81</f>
        <v>789965</v>
      </c>
      <c r="H77" s="411">
        <f>H78+H79+H80+H81</f>
        <v>761736</v>
      </c>
      <c r="I77" s="921" t="s">
        <v>0</v>
      </c>
      <c r="J77" s="972">
        <f t="shared" ref="J77" si="144">K77+N77</f>
        <v>28229</v>
      </c>
      <c r="K77" s="972">
        <f t="shared" ref="K77" si="145">L77+M77</f>
        <v>23996</v>
      </c>
      <c r="L77" s="971">
        <v>23996</v>
      </c>
      <c r="M77" s="971">
        <v>0</v>
      </c>
      <c r="N77" s="972">
        <f t="shared" ref="N77" si="146">O77+R77+U77</f>
        <v>4233</v>
      </c>
      <c r="O77" s="972">
        <f t="shared" ref="O77" si="147">P77+Q77</f>
        <v>0</v>
      </c>
      <c r="P77" s="971">
        <v>0</v>
      </c>
      <c r="Q77" s="971">
        <v>0</v>
      </c>
      <c r="R77" s="972">
        <f t="shared" ref="R77" si="148">S77+T77</f>
        <v>4233</v>
      </c>
      <c r="S77" s="971">
        <v>4233</v>
      </c>
      <c r="T77" s="971">
        <v>0</v>
      </c>
      <c r="U77" s="972">
        <f t="shared" ref="U77" si="149">V77+W77</f>
        <v>0</v>
      </c>
      <c r="V77" s="971">
        <v>0</v>
      </c>
      <c r="W77" s="971">
        <v>0</v>
      </c>
    </row>
    <row r="78" spans="1:23" s="412" customFormat="1" ht="14.25" hidden="1" customHeight="1">
      <c r="A78" s="913"/>
      <c r="B78" s="933"/>
      <c r="C78" s="974"/>
      <c r="D78" s="912"/>
      <c r="E78" s="976"/>
      <c r="F78" s="913"/>
      <c r="G78" s="411">
        <v>671357</v>
      </c>
      <c r="H78" s="411">
        <v>647361</v>
      </c>
      <c r="I78" s="922"/>
      <c r="J78" s="972"/>
      <c r="K78" s="972"/>
      <c r="L78" s="971"/>
      <c r="M78" s="971"/>
      <c r="N78" s="972"/>
      <c r="O78" s="972"/>
      <c r="P78" s="971"/>
      <c r="Q78" s="971"/>
      <c r="R78" s="972"/>
      <c r="S78" s="971"/>
      <c r="T78" s="971"/>
      <c r="U78" s="972"/>
      <c r="V78" s="971"/>
      <c r="W78" s="971"/>
    </row>
    <row r="79" spans="1:23" s="412" customFormat="1" ht="14.25" hidden="1" customHeight="1">
      <c r="A79" s="913"/>
      <c r="B79" s="933"/>
      <c r="C79" s="974"/>
      <c r="D79" s="912"/>
      <c r="E79" s="976"/>
      <c r="F79" s="913"/>
      <c r="G79" s="411">
        <v>0</v>
      </c>
      <c r="H79" s="411">
        <v>0</v>
      </c>
      <c r="I79" s="387" t="s">
        <v>1</v>
      </c>
      <c r="J79" s="413">
        <f t="shared" ref="J79" si="150">K79+N79</f>
        <v>0</v>
      </c>
      <c r="K79" s="413">
        <f t="shared" ref="K79" si="151">L79+M79</f>
        <v>0</v>
      </c>
      <c r="L79" s="414">
        <v>0</v>
      </c>
      <c r="M79" s="414">
        <v>0</v>
      </c>
      <c r="N79" s="413">
        <f t="shared" ref="N79" si="152">O79+R79+U79</f>
        <v>0</v>
      </c>
      <c r="O79" s="413">
        <f t="shared" ref="O79" si="153">P79+Q79</f>
        <v>0</v>
      </c>
      <c r="P79" s="414">
        <v>0</v>
      </c>
      <c r="Q79" s="414">
        <v>0</v>
      </c>
      <c r="R79" s="413">
        <f t="shared" ref="R79" si="154">S79+T79</f>
        <v>0</v>
      </c>
      <c r="S79" s="414">
        <v>0</v>
      </c>
      <c r="T79" s="414">
        <v>0</v>
      </c>
      <c r="U79" s="413">
        <f t="shared" ref="U79" si="155">V79+W79</f>
        <v>0</v>
      </c>
      <c r="V79" s="414">
        <v>0</v>
      </c>
      <c r="W79" s="414">
        <v>0</v>
      </c>
    </row>
    <row r="80" spans="1:23" s="412" customFormat="1" ht="14.25" hidden="1" customHeight="1">
      <c r="A80" s="913"/>
      <c r="B80" s="933"/>
      <c r="C80" s="974"/>
      <c r="D80" s="912"/>
      <c r="E80" s="976"/>
      <c r="F80" s="913"/>
      <c r="G80" s="411">
        <v>118608</v>
      </c>
      <c r="H80" s="411">
        <v>114375</v>
      </c>
      <c r="I80" s="921" t="s">
        <v>2</v>
      </c>
      <c r="J80" s="972">
        <f t="shared" ref="J80:W80" si="156">J77+J79</f>
        <v>28229</v>
      </c>
      <c r="K80" s="972">
        <f t="shared" si="156"/>
        <v>23996</v>
      </c>
      <c r="L80" s="971">
        <f t="shared" si="156"/>
        <v>23996</v>
      </c>
      <c r="M80" s="971">
        <f t="shared" si="156"/>
        <v>0</v>
      </c>
      <c r="N80" s="972">
        <f t="shared" si="156"/>
        <v>4233</v>
      </c>
      <c r="O80" s="972">
        <f t="shared" si="156"/>
        <v>0</v>
      </c>
      <c r="P80" s="971">
        <f t="shared" si="156"/>
        <v>0</v>
      </c>
      <c r="Q80" s="971">
        <f t="shared" si="156"/>
        <v>0</v>
      </c>
      <c r="R80" s="972">
        <f t="shared" si="156"/>
        <v>4233</v>
      </c>
      <c r="S80" s="971">
        <f t="shared" si="156"/>
        <v>4233</v>
      </c>
      <c r="T80" s="971">
        <f t="shared" si="156"/>
        <v>0</v>
      </c>
      <c r="U80" s="972">
        <f t="shared" si="156"/>
        <v>0</v>
      </c>
      <c r="V80" s="971">
        <f t="shared" si="156"/>
        <v>0</v>
      </c>
      <c r="W80" s="971">
        <f t="shared" si="156"/>
        <v>0</v>
      </c>
    </row>
    <row r="81" spans="1:23" s="412" customFormat="1" ht="14.25" hidden="1" customHeight="1">
      <c r="A81" s="913"/>
      <c r="B81" s="934"/>
      <c r="C81" s="975"/>
      <c r="D81" s="912"/>
      <c r="E81" s="976"/>
      <c r="F81" s="913"/>
      <c r="G81" s="411">
        <v>0</v>
      </c>
      <c r="H81" s="411">
        <v>0</v>
      </c>
      <c r="I81" s="922"/>
      <c r="J81" s="972"/>
      <c r="K81" s="972"/>
      <c r="L81" s="971"/>
      <c r="M81" s="971"/>
      <c r="N81" s="972"/>
      <c r="O81" s="972"/>
      <c r="P81" s="971"/>
      <c r="Q81" s="971"/>
      <c r="R81" s="972"/>
      <c r="S81" s="971"/>
      <c r="T81" s="971"/>
      <c r="U81" s="972"/>
      <c r="V81" s="971"/>
      <c r="W81" s="971"/>
    </row>
    <row r="82" spans="1:23" s="416" customFormat="1">
      <c r="A82" s="978" t="s">
        <v>625</v>
      </c>
      <c r="B82" s="979"/>
      <c r="C82" s="979"/>
      <c r="D82" s="979"/>
      <c r="E82" s="979"/>
      <c r="F82" s="980"/>
      <c r="G82" s="415">
        <f>G17+G22+G27+G32+G37+G42+G47+G52+G57+G62+G67+G72+G77</f>
        <v>179721145</v>
      </c>
      <c r="H82" s="415">
        <f>H17+H22+H27+H32+H37+H42+H47+H52+H57+H62+H67+H72+H77</f>
        <v>145171492</v>
      </c>
      <c r="I82" s="949" t="s">
        <v>0</v>
      </c>
      <c r="J82" s="987">
        <f>J17+J22+J27+J32+J37+J42+J47+J52+J57+J62+J67+J72+J77</f>
        <v>17594534</v>
      </c>
      <c r="K82" s="987">
        <f t="shared" ref="K82:W82" si="157">K17+K22+K27+K32+K37+K42+K47+K52+K57+K62+K67+K72+K77</f>
        <v>13072365</v>
      </c>
      <c r="L82" s="988">
        <f t="shared" si="157"/>
        <v>12677490</v>
      </c>
      <c r="M82" s="988">
        <f t="shared" si="157"/>
        <v>394875</v>
      </c>
      <c r="N82" s="987">
        <f t="shared" si="157"/>
        <v>4522169</v>
      </c>
      <c r="O82" s="987">
        <f t="shared" si="157"/>
        <v>3926808</v>
      </c>
      <c r="P82" s="988">
        <f t="shared" si="157"/>
        <v>3897517</v>
      </c>
      <c r="Q82" s="988">
        <f t="shared" si="157"/>
        <v>29291</v>
      </c>
      <c r="R82" s="987">
        <f t="shared" si="157"/>
        <v>595361</v>
      </c>
      <c r="S82" s="988">
        <f t="shared" si="157"/>
        <v>589183</v>
      </c>
      <c r="T82" s="988">
        <f t="shared" si="157"/>
        <v>6178</v>
      </c>
      <c r="U82" s="987">
        <f t="shared" si="157"/>
        <v>0</v>
      </c>
      <c r="V82" s="988">
        <f t="shared" si="157"/>
        <v>0</v>
      </c>
      <c r="W82" s="988">
        <f t="shared" si="157"/>
        <v>0</v>
      </c>
    </row>
    <row r="83" spans="1:23" s="416" customFormat="1">
      <c r="A83" s="981"/>
      <c r="B83" s="982"/>
      <c r="C83" s="982"/>
      <c r="D83" s="982"/>
      <c r="E83" s="982"/>
      <c r="F83" s="983"/>
      <c r="G83" s="415">
        <f t="shared" ref="G83:H86" si="158">G18+G23+G28+G33+G38+G43+G48+G53+G58+G63+G68+G73+G78</f>
        <v>116132135</v>
      </c>
      <c r="H83" s="415">
        <f t="shared" si="158"/>
        <v>91926739</v>
      </c>
      <c r="I83" s="950"/>
      <c r="J83" s="987"/>
      <c r="K83" s="987"/>
      <c r="L83" s="988"/>
      <c r="M83" s="988"/>
      <c r="N83" s="987"/>
      <c r="O83" s="987"/>
      <c r="P83" s="988"/>
      <c r="Q83" s="988"/>
      <c r="R83" s="987"/>
      <c r="S83" s="988"/>
      <c r="T83" s="988"/>
      <c r="U83" s="987"/>
      <c r="V83" s="988"/>
      <c r="W83" s="988"/>
    </row>
    <row r="84" spans="1:23" s="416" customFormat="1">
      <c r="A84" s="981"/>
      <c r="B84" s="982"/>
      <c r="C84" s="982"/>
      <c r="D84" s="982"/>
      <c r="E84" s="982"/>
      <c r="F84" s="983"/>
      <c r="G84" s="415">
        <f t="shared" si="158"/>
        <v>41559415</v>
      </c>
      <c r="H84" s="415">
        <f t="shared" si="158"/>
        <v>32917113</v>
      </c>
      <c r="I84" s="394" t="s">
        <v>1</v>
      </c>
      <c r="J84" s="417">
        <f>J19+J24+J29+J34+J39+J44+J49+J54+J59+J64+J69+J74+J79</f>
        <v>6105119</v>
      </c>
      <c r="K84" s="417">
        <f t="shared" ref="K84:W84" si="159">K19+K24+K29+K34+K39+K44+K49+K54+K59+K64+K69+K74+K79</f>
        <v>4229796</v>
      </c>
      <c r="L84" s="418">
        <f t="shared" si="159"/>
        <v>4229796</v>
      </c>
      <c r="M84" s="418">
        <f t="shared" si="159"/>
        <v>0</v>
      </c>
      <c r="N84" s="417">
        <f t="shared" si="159"/>
        <v>1875323</v>
      </c>
      <c r="O84" s="417">
        <f t="shared" si="159"/>
        <v>768729</v>
      </c>
      <c r="P84" s="418">
        <f t="shared" si="159"/>
        <v>768729</v>
      </c>
      <c r="Q84" s="418">
        <f t="shared" si="159"/>
        <v>0</v>
      </c>
      <c r="R84" s="417">
        <f t="shared" si="159"/>
        <v>1106594</v>
      </c>
      <c r="S84" s="418">
        <f t="shared" si="159"/>
        <v>0</v>
      </c>
      <c r="T84" s="418">
        <f t="shared" si="159"/>
        <v>1106594</v>
      </c>
      <c r="U84" s="417">
        <f t="shared" si="159"/>
        <v>0</v>
      </c>
      <c r="V84" s="418">
        <f t="shared" si="159"/>
        <v>0</v>
      </c>
      <c r="W84" s="418">
        <f t="shared" si="159"/>
        <v>0</v>
      </c>
    </row>
    <row r="85" spans="1:23" s="416" customFormat="1">
      <c r="A85" s="981"/>
      <c r="B85" s="982"/>
      <c r="C85" s="982"/>
      <c r="D85" s="982"/>
      <c r="E85" s="982"/>
      <c r="F85" s="983"/>
      <c r="G85" s="415">
        <f t="shared" si="158"/>
        <v>22029595</v>
      </c>
      <c r="H85" s="415">
        <f t="shared" si="158"/>
        <v>20327640</v>
      </c>
      <c r="I85" s="949" t="s">
        <v>2</v>
      </c>
      <c r="J85" s="987">
        <f t="shared" ref="J85:W85" si="160">J82+J84</f>
        <v>23699653</v>
      </c>
      <c r="K85" s="987">
        <f t="shared" si="160"/>
        <v>17302161</v>
      </c>
      <c r="L85" s="988">
        <f t="shared" si="160"/>
        <v>16907286</v>
      </c>
      <c r="M85" s="988">
        <f t="shared" si="160"/>
        <v>394875</v>
      </c>
      <c r="N85" s="987">
        <f t="shared" si="160"/>
        <v>6397492</v>
      </c>
      <c r="O85" s="987">
        <f t="shared" si="160"/>
        <v>4695537</v>
      </c>
      <c r="P85" s="988">
        <f t="shared" si="160"/>
        <v>4666246</v>
      </c>
      <c r="Q85" s="988">
        <f t="shared" si="160"/>
        <v>29291</v>
      </c>
      <c r="R85" s="987">
        <f t="shared" si="160"/>
        <v>1701955</v>
      </c>
      <c r="S85" s="988">
        <f t="shared" si="160"/>
        <v>589183</v>
      </c>
      <c r="T85" s="988">
        <f t="shared" si="160"/>
        <v>1112772</v>
      </c>
      <c r="U85" s="987">
        <f t="shared" si="160"/>
        <v>0</v>
      </c>
      <c r="V85" s="988">
        <f t="shared" si="160"/>
        <v>0</v>
      </c>
      <c r="W85" s="988">
        <f t="shared" si="160"/>
        <v>0</v>
      </c>
    </row>
    <row r="86" spans="1:23" s="416" customFormat="1">
      <c r="A86" s="984"/>
      <c r="B86" s="985"/>
      <c r="C86" s="985"/>
      <c r="D86" s="985"/>
      <c r="E86" s="985"/>
      <c r="F86" s="986"/>
      <c r="G86" s="415">
        <f t="shared" si="158"/>
        <v>0</v>
      </c>
      <c r="H86" s="415">
        <f t="shared" si="158"/>
        <v>0</v>
      </c>
      <c r="I86" s="950"/>
      <c r="J86" s="987"/>
      <c r="K86" s="987"/>
      <c r="L86" s="988"/>
      <c r="M86" s="988"/>
      <c r="N86" s="987"/>
      <c r="O86" s="987"/>
      <c r="P86" s="988"/>
      <c r="Q86" s="988"/>
      <c r="R86" s="987"/>
      <c r="S86" s="988"/>
      <c r="T86" s="988"/>
      <c r="U86" s="987"/>
      <c r="V86" s="988"/>
      <c r="W86" s="988"/>
    </row>
    <row r="88" spans="1:23">
      <c r="A88" s="407" t="s">
        <v>93</v>
      </c>
      <c r="B88" s="408"/>
      <c r="C88" s="408"/>
    </row>
    <row r="89" spans="1:23">
      <c r="A89" s="409" t="s">
        <v>0</v>
      </c>
      <c r="B89" s="399" t="s">
        <v>860</v>
      </c>
      <c r="C89" s="399"/>
    </row>
    <row r="90" spans="1:23">
      <c r="A90" s="409" t="s">
        <v>1</v>
      </c>
      <c r="B90" s="399" t="s">
        <v>545</v>
      </c>
      <c r="C90" s="399"/>
    </row>
    <row r="91" spans="1:23">
      <c r="A91" s="409" t="s">
        <v>2</v>
      </c>
      <c r="B91" s="399" t="s">
        <v>861</v>
      </c>
      <c r="C91" s="399"/>
    </row>
  </sheetData>
  <sheetProtection password="C25B" sheet="1" objects="1" scenarios="1"/>
  <mergeCells count="535">
    <mergeCell ref="W85:W86"/>
    <mergeCell ref="Q85:Q86"/>
    <mergeCell ref="R85:R86"/>
    <mergeCell ref="S85:S86"/>
    <mergeCell ref="T85:T86"/>
    <mergeCell ref="U85:U86"/>
    <mergeCell ref="V85:V86"/>
    <mergeCell ref="V82:V83"/>
    <mergeCell ref="W82:W83"/>
    <mergeCell ref="Q82:Q83"/>
    <mergeCell ref="R82:R83"/>
    <mergeCell ref="S82:S83"/>
    <mergeCell ref="T82:T83"/>
    <mergeCell ref="U82:U83"/>
    <mergeCell ref="R80:R81"/>
    <mergeCell ref="S80:S81"/>
    <mergeCell ref="T80:T81"/>
    <mergeCell ref="U80:U81"/>
    <mergeCell ref="A77:A81"/>
    <mergeCell ref="B77:B81"/>
    <mergeCell ref="C77:C81"/>
    <mergeCell ref="D77:D81"/>
    <mergeCell ref="E77:E81"/>
    <mergeCell ref="F77:F81"/>
    <mergeCell ref="U77:U78"/>
    <mergeCell ref="A82:F86"/>
    <mergeCell ref="I82:I83"/>
    <mergeCell ref="J82:J83"/>
    <mergeCell ref="K82:K83"/>
    <mergeCell ref="L82:L83"/>
    <mergeCell ref="M82:M83"/>
    <mergeCell ref="N82:N83"/>
    <mergeCell ref="O82:O83"/>
    <mergeCell ref="P80:P81"/>
    <mergeCell ref="I85:I86"/>
    <mergeCell ref="J85:J86"/>
    <mergeCell ref="K85:K86"/>
    <mergeCell ref="L85:L86"/>
    <mergeCell ref="M85:M86"/>
    <mergeCell ref="N85:N86"/>
    <mergeCell ref="O85:O86"/>
    <mergeCell ref="P85:P86"/>
    <mergeCell ref="P82:P83"/>
    <mergeCell ref="V77:V78"/>
    <mergeCell ref="W77:W78"/>
    <mergeCell ref="I80:I81"/>
    <mergeCell ref="J80:J81"/>
    <mergeCell ref="K80:K81"/>
    <mergeCell ref="L80:L81"/>
    <mergeCell ref="M80:M81"/>
    <mergeCell ref="N80:N81"/>
    <mergeCell ref="O80:O81"/>
    <mergeCell ref="O77:O78"/>
    <mergeCell ref="P77:P78"/>
    <mergeCell ref="Q77:Q78"/>
    <mergeCell ref="R77:R78"/>
    <mergeCell ref="S77:S78"/>
    <mergeCell ref="T77:T78"/>
    <mergeCell ref="I77:I78"/>
    <mergeCell ref="J77:J78"/>
    <mergeCell ref="K77:K78"/>
    <mergeCell ref="L77:L78"/>
    <mergeCell ref="M77:M78"/>
    <mergeCell ref="N77:N78"/>
    <mergeCell ref="V80:V81"/>
    <mergeCell ref="W80:W81"/>
    <mergeCell ref="Q80:Q81"/>
    <mergeCell ref="R75:R76"/>
    <mergeCell ref="S75:S76"/>
    <mergeCell ref="T75:T76"/>
    <mergeCell ref="U75:U76"/>
    <mergeCell ref="V75:V76"/>
    <mergeCell ref="W75:W76"/>
    <mergeCell ref="W72:W73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V70:V71"/>
    <mergeCell ref="W70:W71"/>
    <mergeCell ref="A72:A76"/>
    <mergeCell ref="B72:B76"/>
    <mergeCell ref="C72:C76"/>
    <mergeCell ref="D72:D76"/>
    <mergeCell ref="E72:E76"/>
    <mergeCell ref="F72:F76"/>
    <mergeCell ref="I72:I73"/>
    <mergeCell ref="J72:J73"/>
    <mergeCell ref="P70:P71"/>
    <mergeCell ref="Q70:Q71"/>
    <mergeCell ref="R70:R71"/>
    <mergeCell ref="S70:S71"/>
    <mergeCell ref="T70:T71"/>
    <mergeCell ref="U70:U71"/>
    <mergeCell ref="A67:A71"/>
    <mergeCell ref="B67:B71"/>
    <mergeCell ref="C67:C71"/>
    <mergeCell ref="D67:D71"/>
    <mergeCell ref="U67:U68"/>
    <mergeCell ref="V67:V68"/>
    <mergeCell ref="W67:W68"/>
    <mergeCell ref="I70:I71"/>
    <mergeCell ref="J70:J71"/>
    <mergeCell ref="K70:K71"/>
    <mergeCell ref="L70:L71"/>
    <mergeCell ref="M70:M71"/>
    <mergeCell ref="N70:N71"/>
    <mergeCell ref="O70:O71"/>
    <mergeCell ref="O67:O68"/>
    <mergeCell ref="P67:P68"/>
    <mergeCell ref="Q67:Q68"/>
    <mergeCell ref="R67:R68"/>
    <mergeCell ref="S67:S68"/>
    <mergeCell ref="T67:T68"/>
    <mergeCell ref="I67:I68"/>
    <mergeCell ref="J67:J68"/>
    <mergeCell ref="K67:K68"/>
    <mergeCell ref="L67:L68"/>
    <mergeCell ref="M67:M68"/>
    <mergeCell ref="N67:N68"/>
    <mergeCell ref="E67:E71"/>
    <mergeCell ref="F67:F71"/>
    <mergeCell ref="R65:R66"/>
    <mergeCell ref="S65:S66"/>
    <mergeCell ref="T65:T66"/>
    <mergeCell ref="U65:U66"/>
    <mergeCell ref="V65:V66"/>
    <mergeCell ref="W65:W66"/>
    <mergeCell ref="W62:W63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V60:V61"/>
    <mergeCell ref="W60:W61"/>
    <mergeCell ref="A62:A66"/>
    <mergeCell ref="B62:B66"/>
    <mergeCell ref="C62:C66"/>
    <mergeCell ref="D62:D66"/>
    <mergeCell ref="E62:E66"/>
    <mergeCell ref="F62:F66"/>
    <mergeCell ref="I62:I63"/>
    <mergeCell ref="J62:J63"/>
    <mergeCell ref="P60:P61"/>
    <mergeCell ref="Q60:Q61"/>
    <mergeCell ref="R60:R61"/>
    <mergeCell ref="S60:S61"/>
    <mergeCell ref="T60:T61"/>
    <mergeCell ref="U60:U61"/>
    <mergeCell ref="A57:A61"/>
    <mergeCell ref="B57:B61"/>
    <mergeCell ref="W57:W58"/>
    <mergeCell ref="I60:I61"/>
    <mergeCell ref="J60:J61"/>
    <mergeCell ref="K60:K61"/>
    <mergeCell ref="L60:L61"/>
    <mergeCell ref="M60:M61"/>
    <mergeCell ref="N60:N61"/>
    <mergeCell ref="O60:O61"/>
    <mergeCell ref="O57:O58"/>
    <mergeCell ref="P57:P58"/>
    <mergeCell ref="Q57:Q58"/>
    <mergeCell ref="R57:R58"/>
    <mergeCell ref="S57:S58"/>
    <mergeCell ref="T57:T58"/>
    <mergeCell ref="I57:I58"/>
    <mergeCell ref="J57:J58"/>
    <mergeCell ref="K57:K58"/>
    <mergeCell ref="L57:L58"/>
    <mergeCell ref="M57:M58"/>
    <mergeCell ref="N57:N58"/>
    <mergeCell ref="C57:C61"/>
    <mergeCell ref="D57:D61"/>
    <mergeCell ref="E57:E61"/>
    <mergeCell ref="F57:F61"/>
    <mergeCell ref="R55:R56"/>
    <mergeCell ref="S55:S56"/>
    <mergeCell ref="T55:T56"/>
    <mergeCell ref="U55:U56"/>
    <mergeCell ref="V55:V56"/>
    <mergeCell ref="U57:U58"/>
    <mergeCell ref="V57:V58"/>
    <mergeCell ref="W55:W56"/>
    <mergeCell ref="W52:W53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R50:R51"/>
    <mergeCell ref="S50:S51"/>
    <mergeCell ref="T50:T51"/>
    <mergeCell ref="U50:U51"/>
    <mergeCell ref="A47:A51"/>
    <mergeCell ref="B47:B51"/>
    <mergeCell ref="C47:C51"/>
    <mergeCell ref="D47:D51"/>
    <mergeCell ref="E47:E51"/>
    <mergeCell ref="F47:F51"/>
    <mergeCell ref="U47:U48"/>
    <mergeCell ref="A52:A56"/>
    <mergeCell ref="B52:B56"/>
    <mergeCell ref="C52:C56"/>
    <mergeCell ref="D52:D56"/>
    <mergeCell ref="E52:E56"/>
    <mergeCell ref="F52:F56"/>
    <mergeCell ref="I52:I53"/>
    <mergeCell ref="J52:J53"/>
    <mergeCell ref="P50:P51"/>
    <mergeCell ref="V47:V48"/>
    <mergeCell ref="W47:W48"/>
    <mergeCell ref="I50:I51"/>
    <mergeCell ref="J50:J51"/>
    <mergeCell ref="K50:K51"/>
    <mergeCell ref="L50:L51"/>
    <mergeCell ref="M50:M51"/>
    <mergeCell ref="N50:N51"/>
    <mergeCell ref="O50:O51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V50:V51"/>
    <mergeCell ref="W50:W51"/>
    <mergeCell ref="Q50:Q51"/>
    <mergeCell ref="R45:R46"/>
    <mergeCell ref="S45:S46"/>
    <mergeCell ref="T45:T46"/>
    <mergeCell ref="U45:U46"/>
    <mergeCell ref="V45:V46"/>
    <mergeCell ref="W45:W46"/>
    <mergeCell ref="W42:W43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V40:V41"/>
    <mergeCell ref="W40:W41"/>
    <mergeCell ref="A42:A46"/>
    <mergeCell ref="B42:B46"/>
    <mergeCell ref="C42:C46"/>
    <mergeCell ref="D42:D46"/>
    <mergeCell ref="E42:E46"/>
    <mergeCell ref="F42:F46"/>
    <mergeCell ref="I42:I43"/>
    <mergeCell ref="J42:J43"/>
    <mergeCell ref="P40:P41"/>
    <mergeCell ref="Q40:Q41"/>
    <mergeCell ref="R40:R41"/>
    <mergeCell ref="S40:S41"/>
    <mergeCell ref="T40:T41"/>
    <mergeCell ref="U40:U41"/>
    <mergeCell ref="A37:A41"/>
    <mergeCell ref="B37:B41"/>
    <mergeCell ref="C37:C41"/>
    <mergeCell ref="D37:D41"/>
    <mergeCell ref="U37:U38"/>
    <mergeCell ref="V37:V38"/>
    <mergeCell ref="W37:W38"/>
    <mergeCell ref="I40:I41"/>
    <mergeCell ref="J40:J41"/>
    <mergeCell ref="K40:K41"/>
    <mergeCell ref="L40:L41"/>
    <mergeCell ref="M40:M41"/>
    <mergeCell ref="N40:N41"/>
    <mergeCell ref="O40:O41"/>
    <mergeCell ref="O37:O38"/>
    <mergeCell ref="P37:P38"/>
    <mergeCell ref="Q37:Q38"/>
    <mergeCell ref="R37:R38"/>
    <mergeCell ref="S37:S38"/>
    <mergeCell ref="T37:T38"/>
    <mergeCell ref="I37:I38"/>
    <mergeCell ref="J37:J38"/>
    <mergeCell ref="K37:K38"/>
    <mergeCell ref="L37:L38"/>
    <mergeCell ref="M37:M38"/>
    <mergeCell ref="N37:N38"/>
    <mergeCell ref="E37:E41"/>
    <mergeCell ref="F37:F41"/>
    <mergeCell ref="R35:R36"/>
    <mergeCell ref="S35:S36"/>
    <mergeCell ref="T35:T36"/>
    <mergeCell ref="U35:U36"/>
    <mergeCell ref="V35:V36"/>
    <mergeCell ref="W35:W36"/>
    <mergeCell ref="W32:W33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Q32:Q33"/>
    <mergeCell ref="R32:R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V30:V31"/>
    <mergeCell ref="W30:W31"/>
    <mergeCell ref="A32:A36"/>
    <mergeCell ref="B32:B36"/>
    <mergeCell ref="C32:C36"/>
    <mergeCell ref="D32:D36"/>
    <mergeCell ref="E32:E36"/>
    <mergeCell ref="F32:F36"/>
    <mergeCell ref="I32:I33"/>
    <mergeCell ref="J32:J33"/>
    <mergeCell ref="P30:P31"/>
    <mergeCell ref="Q30:Q31"/>
    <mergeCell ref="R30:R31"/>
    <mergeCell ref="S30:S31"/>
    <mergeCell ref="T30:T31"/>
    <mergeCell ref="U30:U31"/>
    <mergeCell ref="A27:A31"/>
    <mergeCell ref="B27:B31"/>
    <mergeCell ref="W27:W28"/>
    <mergeCell ref="I30:I31"/>
    <mergeCell ref="J30:J31"/>
    <mergeCell ref="K30:K31"/>
    <mergeCell ref="L30:L31"/>
    <mergeCell ref="M30:M31"/>
    <mergeCell ref="N30:N31"/>
    <mergeCell ref="O30:O31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C27:C31"/>
    <mergeCell ref="D27:D31"/>
    <mergeCell ref="E27:E31"/>
    <mergeCell ref="F27:F31"/>
    <mergeCell ref="R25:R26"/>
    <mergeCell ref="S25:S26"/>
    <mergeCell ref="T25:T26"/>
    <mergeCell ref="U25:U26"/>
    <mergeCell ref="V25:V26"/>
    <mergeCell ref="U27:U28"/>
    <mergeCell ref="V27:V28"/>
    <mergeCell ref="W25:W26"/>
    <mergeCell ref="W22:W23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R20:R21"/>
    <mergeCell ref="S20:S21"/>
    <mergeCell ref="T20:T21"/>
    <mergeCell ref="U20:U21"/>
    <mergeCell ref="A17:A21"/>
    <mergeCell ref="B17:B21"/>
    <mergeCell ref="C17:C21"/>
    <mergeCell ref="D17:D21"/>
    <mergeCell ref="E17:E21"/>
    <mergeCell ref="F17:F21"/>
    <mergeCell ref="U17:U18"/>
    <mergeCell ref="A22:A26"/>
    <mergeCell ref="B22:B26"/>
    <mergeCell ref="C22:C26"/>
    <mergeCell ref="D22:D26"/>
    <mergeCell ref="E22:E26"/>
    <mergeCell ref="F22:F26"/>
    <mergeCell ref="I22:I23"/>
    <mergeCell ref="J22:J23"/>
    <mergeCell ref="P20:P21"/>
    <mergeCell ref="V17:V18"/>
    <mergeCell ref="W17:W18"/>
    <mergeCell ref="I20:I21"/>
    <mergeCell ref="J20:J21"/>
    <mergeCell ref="K20:K21"/>
    <mergeCell ref="L20:L21"/>
    <mergeCell ref="M20:M21"/>
    <mergeCell ref="N20:N21"/>
    <mergeCell ref="O20:O21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V20:V21"/>
    <mergeCell ref="W20:W21"/>
    <mergeCell ref="Q20:Q21"/>
    <mergeCell ref="A14:W14"/>
    <mergeCell ref="A15:W15"/>
    <mergeCell ref="A16:W16"/>
    <mergeCell ref="U10:W10"/>
    <mergeCell ref="K11:K12"/>
    <mergeCell ref="L11:L12"/>
    <mergeCell ref="M11:M12"/>
    <mergeCell ref="O11:O12"/>
    <mergeCell ref="P11:P12"/>
    <mergeCell ref="Q11:Q12"/>
    <mergeCell ref="R11:R12"/>
    <mergeCell ref="S11:S12"/>
    <mergeCell ref="T11:T12"/>
    <mergeCell ref="U1:W1"/>
    <mergeCell ref="U2:W2"/>
    <mergeCell ref="U3:W3"/>
    <mergeCell ref="A5:W5"/>
    <mergeCell ref="A7:A12"/>
    <mergeCell ref="B7:B12"/>
    <mergeCell ref="C7:C12"/>
    <mergeCell ref="D7:D12"/>
    <mergeCell ref="E7:E12"/>
    <mergeCell ref="F7:F12"/>
    <mergeCell ref="G7:G8"/>
    <mergeCell ref="H7:H8"/>
    <mergeCell ref="I7:I12"/>
    <mergeCell ref="J7:W8"/>
    <mergeCell ref="J9:J12"/>
    <mergeCell ref="K9:M10"/>
    <mergeCell ref="N9:N12"/>
    <mergeCell ref="O9:W9"/>
    <mergeCell ref="O10:Q10"/>
    <mergeCell ref="R10:T10"/>
    <mergeCell ref="U11:U12"/>
    <mergeCell ref="V11:V12"/>
    <mergeCell ref="W11:W12"/>
  </mergeCells>
  <printOptions horizontalCentered="1"/>
  <pageMargins left="0.23622047244094491" right="0.19685039370078741" top="0.98425196850393704" bottom="0.74803149606299213" header="0.31496062992125984" footer="0.31496062992125984"/>
  <pageSetup paperSize="9" scale="46" orientation="landscape" copies="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422"/>
  <sheetViews>
    <sheetView view="pageBreakPreview" topLeftCell="A381" zoomScaleNormal="100" zoomScaleSheetLayoutView="100" workbookViewId="0">
      <selection activeCell="E399" sqref="E399:E401"/>
    </sheetView>
  </sheetViews>
  <sheetFormatPr defaultRowHeight="12.75"/>
  <cols>
    <col min="1" max="1" width="4.125" style="208" customWidth="1"/>
    <col min="2" max="2" width="6.25" style="156" customWidth="1"/>
    <col min="3" max="3" width="8.375" style="156" customWidth="1"/>
    <col min="4" max="4" width="38.5" style="156" customWidth="1"/>
    <col min="5" max="5" width="10.25" style="156" customWidth="1"/>
    <col min="6" max="6" width="2.25" style="156" customWidth="1"/>
    <col min="7" max="7" width="12.75" style="156" customWidth="1"/>
    <col min="8" max="8" width="11.75" style="156" customWidth="1"/>
    <col min="9" max="9" width="12.125" style="156" customWidth="1"/>
    <col min="10" max="10" width="12.875" style="156" customWidth="1"/>
    <col min="11" max="11" width="12" style="156" customWidth="1"/>
    <col min="12" max="12" width="30.25" style="156" customWidth="1"/>
    <col min="13" max="256" width="9" style="156"/>
    <col min="257" max="257" width="4.125" style="156" customWidth="1"/>
    <col min="258" max="258" width="6.25" style="156" customWidth="1"/>
    <col min="259" max="259" width="8.375" style="156" customWidth="1"/>
    <col min="260" max="260" width="38.5" style="156" customWidth="1"/>
    <col min="261" max="261" width="10.25" style="156" customWidth="1"/>
    <col min="262" max="262" width="2.25" style="156" customWidth="1"/>
    <col min="263" max="263" width="12.75" style="156" customWidth="1"/>
    <col min="264" max="264" width="11.75" style="156" customWidth="1"/>
    <col min="265" max="265" width="12.125" style="156" customWidth="1"/>
    <col min="266" max="266" width="12.875" style="156" customWidth="1"/>
    <col min="267" max="267" width="12" style="156" customWidth="1"/>
    <col min="268" max="268" width="30.25" style="156" customWidth="1"/>
    <col min="269" max="512" width="9" style="156"/>
    <col min="513" max="513" width="4.125" style="156" customWidth="1"/>
    <col min="514" max="514" width="6.25" style="156" customWidth="1"/>
    <col min="515" max="515" width="8.375" style="156" customWidth="1"/>
    <col min="516" max="516" width="38.5" style="156" customWidth="1"/>
    <col min="517" max="517" width="10.25" style="156" customWidth="1"/>
    <col min="518" max="518" width="2.25" style="156" customWidth="1"/>
    <col min="519" max="519" width="12.75" style="156" customWidth="1"/>
    <col min="520" max="520" width="11.75" style="156" customWidth="1"/>
    <col min="521" max="521" width="12.125" style="156" customWidth="1"/>
    <col min="522" max="522" width="12.875" style="156" customWidth="1"/>
    <col min="523" max="523" width="12" style="156" customWidth="1"/>
    <col min="524" max="524" width="30.25" style="156" customWidth="1"/>
    <col min="525" max="768" width="9" style="156"/>
    <col min="769" max="769" width="4.125" style="156" customWidth="1"/>
    <col min="770" max="770" width="6.25" style="156" customWidth="1"/>
    <col min="771" max="771" width="8.375" style="156" customWidth="1"/>
    <col min="772" max="772" width="38.5" style="156" customWidth="1"/>
    <col min="773" max="773" width="10.25" style="156" customWidth="1"/>
    <col min="774" max="774" width="2.25" style="156" customWidth="1"/>
    <col min="775" max="775" width="12.75" style="156" customWidth="1"/>
    <col min="776" max="776" width="11.75" style="156" customWidth="1"/>
    <col min="777" max="777" width="12.125" style="156" customWidth="1"/>
    <col min="778" max="778" width="12.875" style="156" customWidth="1"/>
    <col min="779" max="779" width="12" style="156" customWidth="1"/>
    <col min="780" max="780" width="30.25" style="156" customWidth="1"/>
    <col min="781" max="1024" width="9" style="156"/>
    <col min="1025" max="1025" width="4.125" style="156" customWidth="1"/>
    <col min="1026" max="1026" width="6.25" style="156" customWidth="1"/>
    <col min="1027" max="1027" width="8.375" style="156" customWidth="1"/>
    <col min="1028" max="1028" width="38.5" style="156" customWidth="1"/>
    <col min="1029" max="1029" width="10.25" style="156" customWidth="1"/>
    <col min="1030" max="1030" width="2.25" style="156" customWidth="1"/>
    <col min="1031" max="1031" width="12.75" style="156" customWidth="1"/>
    <col min="1032" max="1032" width="11.75" style="156" customWidth="1"/>
    <col min="1033" max="1033" width="12.125" style="156" customWidth="1"/>
    <col min="1034" max="1034" width="12.875" style="156" customWidth="1"/>
    <col min="1035" max="1035" width="12" style="156" customWidth="1"/>
    <col min="1036" max="1036" width="30.25" style="156" customWidth="1"/>
    <col min="1037" max="1280" width="9" style="156"/>
    <col min="1281" max="1281" width="4.125" style="156" customWidth="1"/>
    <col min="1282" max="1282" width="6.25" style="156" customWidth="1"/>
    <col min="1283" max="1283" width="8.375" style="156" customWidth="1"/>
    <col min="1284" max="1284" width="38.5" style="156" customWidth="1"/>
    <col min="1285" max="1285" width="10.25" style="156" customWidth="1"/>
    <col min="1286" max="1286" width="2.25" style="156" customWidth="1"/>
    <col min="1287" max="1287" width="12.75" style="156" customWidth="1"/>
    <col min="1288" max="1288" width="11.75" style="156" customWidth="1"/>
    <col min="1289" max="1289" width="12.125" style="156" customWidth="1"/>
    <col min="1290" max="1290" width="12.875" style="156" customWidth="1"/>
    <col min="1291" max="1291" width="12" style="156" customWidth="1"/>
    <col min="1292" max="1292" width="30.25" style="156" customWidth="1"/>
    <col min="1293" max="1536" width="9" style="156"/>
    <col min="1537" max="1537" width="4.125" style="156" customWidth="1"/>
    <col min="1538" max="1538" width="6.25" style="156" customWidth="1"/>
    <col min="1539" max="1539" width="8.375" style="156" customWidth="1"/>
    <col min="1540" max="1540" width="38.5" style="156" customWidth="1"/>
    <col min="1541" max="1541" width="10.25" style="156" customWidth="1"/>
    <col min="1542" max="1542" width="2.25" style="156" customWidth="1"/>
    <col min="1543" max="1543" width="12.75" style="156" customWidth="1"/>
    <col min="1544" max="1544" width="11.75" style="156" customWidth="1"/>
    <col min="1545" max="1545" width="12.125" style="156" customWidth="1"/>
    <col min="1546" max="1546" width="12.875" style="156" customWidth="1"/>
    <col min="1547" max="1547" width="12" style="156" customWidth="1"/>
    <col min="1548" max="1548" width="30.25" style="156" customWidth="1"/>
    <col min="1549" max="1792" width="9" style="156"/>
    <col min="1793" max="1793" width="4.125" style="156" customWidth="1"/>
    <col min="1794" max="1794" width="6.25" style="156" customWidth="1"/>
    <col min="1795" max="1795" width="8.375" style="156" customWidth="1"/>
    <col min="1796" max="1796" width="38.5" style="156" customWidth="1"/>
    <col min="1797" max="1797" width="10.25" style="156" customWidth="1"/>
    <col min="1798" max="1798" width="2.25" style="156" customWidth="1"/>
    <col min="1799" max="1799" width="12.75" style="156" customWidth="1"/>
    <col min="1800" max="1800" width="11.75" style="156" customWidth="1"/>
    <col min="1801" max="1801" width="12.125" style="156" customWidth="1"/>
    <col min="1802" max="1802" width="12.875" style="156" customWidth="1"/>
    <col min="1803" max="1803" width="12" style="156" customWidth="1"/>
    <col min="1804" max="1804" width="30.25" style="156" customWidth="1"/>
    <col min="1805" max="2048" width="9" style="156"/>
    <col min="2049" max="2049" width="4.125" style="156" customWidth="1"/>
    <col min="2050" max="2050" width="6.25" style="156" customWidth="1"/>
    <col min="2051" max="2051" width="8.375" style="156" customWidth="1"/>
    <col min="2052" max="2052" width="38.5" style="156" customWidth="1"/>
    <col min="2053" max="2053" width="10.25" style="156" customWidth="1"/>
    <col min="2054" max="2054" width="2.25" style="156" customWidth="1"/>
    <col min="2055" max="2055" width="12.75" style="156" customWidth="1"/>
    <col min="2056" max="2056" width="11.75" style="156" customWidth="1"/>
    <col min="2057" max="2057" width="12.125" style="156" customWidth="1"/>
    <col min="2058" max="2058" width="12.875" style="156" customWidth="1"/>
    <col min="2059" max="2059" width="12" style="156" customWidth="1"/>
    <col min="2060" max="2060" width="30.25" style="156" customWidth="1"/>
    <col min="2061" max="2304" width="9" style="156"/>
    <col min="2305" max="2305" width="4.125" style="156" customWidth="1"/>
    <col min="2306" max="2306" width="6.25" style="156" customWidth="1"/>
    <col min="2307" max="2307" width="8.375" style="156" customWidth="1"/>
    <col min="2308" max="2308" width="38.5" style="156" customWidth="1"/>
    <col min="2309" max="2309" width="10.25" style="156" customWidth="1"/>
    <col min="2310" max="2310" width="2.25" style="156" customWidth="1"/>
    <col min="2311" max="2311" width="12.75" style="156" customWidth="1"/>
    <col min="2312" max="2312" width="11.75" style="156" customWidth="1"/>
    <col min="2313" max="2313" width="12.125" style="156" customWidth="1"/>
    <col min="2314" max="2314" width="12.875" style="156" customWidth="1"/>
    <col min="2315" max="2315" width="12" style="156" customWidth="1"/>
    <col min="2316" max="2316" width="30.25" style="156" customWidth="1"/>
    <col min="2317" max="2560" width="9" style="156"/>
    <col min="2561" max="2561" width="4.125" style="156" customWidth="1"/>
    <col min="2562" max="2562" width="6.25" style="156" customWidth="1"/>
    <col min="2563" max="2563" width="8.375" style="156" customWidth="1"/>
    <col min="2564" max="2564" width="38.5" style="156" customWidth="1"/>
    <col min="2565" max="2565" width="10.25" style="156" customWidth="1"/>
    <col min="2566" max="2566" width="2.25" style="156" customWidth="1"/>
    <col min="2567" max="2567" width="12.75" style="156" customWidth="1"/>
    <col min="2568" max="2568" width="11.75" style="156" customWidth="1"/>
    <col min="2569" max="2569" width="12.125" style="156" customWidth="1"/>
    <col min="2570" max="2570" width="12.875" style="156" customWidth="1"/>
    <col min="2571" max="2571" width="12" style="156" customWidth="1"/>
    <col min="2572" max="2572" width="30.25" style="156" customWidth="1"/>
    <col min="2573" max="2816" width="9" style="156"/>
    <col min="2817" max="2817" width="4.125" style="156" customWidth="1"/>
    <col min="2818" max="2818" width="6.25" style="156" customWidth="1"/>
    <col min="2819" max="2819" width="8.375" style="156" customWidth="1"/>
    <col min="2820" max="2820" width="38.5" style="156" customWidth="1"/>
    <col min="2821" max="2821" width="10.25" style="156" customWidth="1"/>
    <col min="2822" max="2822" width="2.25" style="156" customWidth="1"/>
    <col min="2823" max="2823" width="12.75" style="156" customWidth="1"/>
    <col min="2824" max="2824" width="11.75" style="156" customWidth="1"/>
    <col min="2825" max="2825" width="12.125" style="156" customWidth="1"/>
    <col min="2826" max="2826" width="12.875" style="156" customWidth="1"/>
    <col min="2827" max="2827" width="12" style="156" customWidth="1"/>
    <col min="2828" max="2828" width="30.25" style="156" customWidth="1"/>
    <col min="2829" max="3072" width="9" style="156"/>
    <col min="3073" max="3073" width="4.125" style="156" customWidth="1"/>
    <col min="3074" max="3074" width="6.25" style="156" customWidth="1"/>
    <col min="3075" max="3075" width="8.375" style="156" customWidth="1"/>
    <col min="3076" max="3076" width="38.5" style="156" customWidth="1"/>
    <col min="3077" max="3077" width="10.25" style="156" customWidth="1"/>
    <col min="3078" max="3078" width="2.25" style="156" customWidth="1"/>
    <col min="3079" max="3079" width="12.75" style="156" customWidth="1"/>
    <col min="3080" max="3080" width="11.75" style="156" customWidth="1"/>
    <col min="3081" max="3081" width="12.125" style="156" customWidth="1"/>
    <col min="3082" max="3082" width="12.875" style="156" customWidth="1"/>
    <col min="3083" max="3083" width="12" style="156" customWidth="1"/>
    <col min="3084" max="3084" width="30.25" style="156" customWidth="1"/>
    <col min="3085" max="3328" width="9" style="156"/>
    <col min="3329" max="3329" width="4.125" style="156" customWidth="1"/>
    <col min="3330" max="3330" width="6.25" style="156" customWidth="1"/>
    <col min="3331" max="3331" width="8.375" style="156" customWidth="1"/>
    <col min="3332" max="3332" width="38.5" style="156" customWidth="1"/>
    <col min="3333" max="3333" width="10.25" style="156" customWidth="1"/>
    <col min="3334" max="3334" width="2.25" style="156" customWidth="1"/>
    <col min="3335" max="3335" width="12.75" style="156" customWidth="1"/>
    <col min="3336" max="3336" width="11.75" style="156" customWidth="1"/>
    <col min="3337" max="3337" width="12.125" style="156" customWidth="1"/>
    <col min="3338" max="3338" width="12.875" style="156" customWidth="1"/>
    <col min="3339" max="3339" width="12" style="156" customWidth="1"/>
    <col min="3340" max="3340" width="30.25" style="156" customWidth="1"/>
    <col min="3341" max="3584" width="9" style="156"/>
    <col min="3585" max="3585" width="4.125" style="156" customWidth="1"/>
    <col min="3586" max="3586" width="6.25" style="156" customWidth="1"/>
    <col min="3587" max="3587" width="8.375" style="156" customWidth="1"/>
    <col min="3588" max="3588" width="38.5" style="156" customWidth="1"/>
    <col min="3589" max="3589" width="10.25" style="156" customWidth="1"/>
    <col min="3590" max="3590" width="2.25" style="156" customWidth="1"/>
    <col min="3591" max="3591" width="12.75" style="156" customWidth="1"/>
    <col min="3592" max="3592" width="11.75" style="156" customWidth="1"/>
    <col min="3593" max="3593" width="12.125" style="156" customWidth="1"/>
    <col min="3594" max="3594" width="12.875" style="156" customWidth="1"/>
    <col min="3595" max="3595" width="12" style="156" customWidth="1"/>
    <col min="3596" max="3596" width="30.25" style="156" customWidth="1"/>
    <col min="3597" max="3840" width="9" style="156"/>
    <col min="3841" max="3841" width="4.125" style="156" customWidth="1"/>
    <col min="3842" max="3842" width="6.25" style="156" customWidth="1"/>
    <col min="3843" max="3843" width="8.375" style="156" customWidth="1"/>
    <col min="3844" max="3844" width="38.5" style="156" customWidth="1"/>
    <col min="3845" max="3845" width="10.25" style="156" customWidth="1"/>
    <col min="3846" max="3846" width="2.25" style="156" customWidth="1"/>
    <col min="3847" max="3847" width="12.75" style="156" customWidth="1"/>
    <col min="3848" max="3848" width="11.75" style="156" customWidth="1"/>
    <col min="3849" max="3849" width="12.125" style="156" customWidth="1"/>
    <col min="3850" max="3850" width="12.875" style="156" customWidth="1"/>
    <col min="3851" max="3851" width="12" style="156" customWidth="1"/>
    <col min="3852" max="3852" width="30.25" style="156" customWidth="1"/>
    <col min="3853" max="4096" width="9" style="156"/>
    <col min="4097" max="4097" width="4.125" style="156" customWidth="1"/>
    <col min="4098" max="4098" width="6.25" style="156" customWidth="1"/>
    <col min="4099" max="4099" width="8.375" style="156" customWidth="1"/>
    <col min="4100" max="4100" width="38.5" style="156" customWidth="1"/>
    <col min="4101" max="4101" width="10.25" style="156" customWidth="1"/>
    <col min="4102" max="4102" width="2.25" style="156" customWidth="1"/>
    <col min="4103" max="4103" width="12.75" style="156" customWidth="1"/>
    <col min="4104" max="4104" width="11.75" style="156" customWidth="1"/>
    <col min="4105" max="4105" width="12.125" style="156" customWidth="1"/>
    <col min="4106" max="4106" width="12.875" style="156" customWidth="1"/>
    <col min="4107" max="4107" width="12" style="156" customWidth="1"/>
    <col min="4108" max="4108" width="30.25" style="156" customWidth="1"/>
    <col min="4109" max="4352" width="9" style="156"/>
    <col min="4353" max="4353" width="4.125" style="156" customWidth="1"/>
    <col min="4354" max="4354" width="6.25" style="156" customWidth="1"/>
    <col min="4355" max="4355" width="8.375" style="156" customWidth="1"/>
    <col min="4356" max="4356" width="38.5" style="156" customWidth="1"/>
    <col min="4357" max="4357" width="10.25" style="156" customWidth="1"/>
    <col min="4358" max="4358" width="2.25" style="156" customWidth="1"/>
    <col min="4359" max="4359" width="12.75" style="156" customWidth="1"/>
    <col min="4360" max="4360" width="11.75" style="156" customWidth="1"/>
    <col min="4361" max="4361" width="12.125" style="156" customWidth="1"/>
    <col min="4362" max="4362" width="12.875" style="156" customWidth="1"/>
    <col min="4363" max="4363" width="12" style="156" customWidth="1"/>
    <col min="4364" max="4364" width="30.25" style="156" customWidth="1"/>
    <col min="4365" max="4608" width="9" style="156"/>
    <col min="4609" max="4609" width="4.125" style="156" customWidth="1"/>
    <col min="4610" max="4610" width="6.25" style="156" customWidth="1"/>
    <col min="4611" max="4611" width="8.375" style="156" customWidth="1"/>
    <col min="4612" max="4612" width="38.5" style="156" customWidth="1"/>
    <col min="4613" max="4613" width="10.25" style="156" customWidth="1"/>
    <col min="4614" max="4614" width="2.25" style="156" customWidth="1"/>
    <col min="4615" max="4615" width="12.75" style="156" customWidth="1"/>
    <col min="4616" max="4616" width="11.75" style="156" customWidth="1"/>
    <col min="4617" max="4617" width="12.125" style="156" customWidth="1"/>
    <col min="4618" max="4618" width="12.875" style="156" customWidth="1"/>
    <col min="4619" max="4619" width="12" style="156" customWidth="1"/>
    <col min="4620" max="4620" width="30.25" style="156" customWidth="1"/>
    <col min="4621" max="4864" width="9" style="156"/>
    <col min="4865" max="4865" width="4.125" style="156" customWidth="1"/>
    <col min="4866" max="4866" width="6.25" style="156" customWidth="1"/>
    <col min="4867" max="4867" width="8.375" style="156" customWidth="1"/>
    <col min="4868" max="4868" width="38.5" style="156" customWidth="1"/>
    <col min="4869" max="4869" width="10.25" style="156" customWidth="1"/>
    <col min="4870" max="4870" width="2.25" style="156" customWidth="1"/>
    <col min="4871" max="4871" width="12.75" style="156" customWidth="1"/>
    <col min="4872" max="4872" width="11.75" style="156" customWidth="1"/>
    <col min="4873" max="4873" width="12.125" style="156" customWidth="1"/>
    <col min="4874" max="4874" width="12.875" style="156" customWidth="1"/>
    <col min="4875" max="4875" width="12" style="156" customWidth="1"/>
    <col min="4876" max="4876" width="30.25" style="156" customWidth="1"/>
    <col min="4877" max="5120" width="9" style="156"/>
    <col min="5121" max="5121" width="4.125" style="156" customWidth="1"/>
    <col min="5122" max="5122" width="6.25" style="156" customWidth="1"/>
    <col min="5123" max="5123" width="8.375" style="156" customWidth="1"/>
    <col min="5124" max="5124" width="38.5" style="156" customWidth="1"/>
    <col min="5125" max="5125" width="10.25" style="156" customWidth="1"/>
    <col min="5126" max="5126" width="2.25" style="156" customWidth="1"/>
    <col min="5127" max="5127" width="12.75" style="156" customWidth="1"/>
    <col min="5128" max="5128" width="11.75" style="156" customWidth="1"/>
    <col min="5129" max="5129" width="12.125" style="156" customWidth="1"/>
    <col min="5130" max="5130" width="12.875" style="156" customWidth="1"/>
    <col min="5131" max="5131" width="12" style="156" customWidth="1"/>
    <col min="5132" max="5132" width="30.25" style="156" customWidth="1"/>
    <col min="5133" max="5376" width="9" style="156"/>
    <col min="5377" max="5377" width="4.125" style="156" customWidth="1"/>
    <col min="5378" max="5378" width="6.25" style="156" customWidth="1"/>
    <col min="5379" max="5379" width="8.375" style="156" customWidth="1"/>
    <col min="5380" max="5380" width="38.5" style="156" customWidth="1"/>
    <col min="5381" max="5381" width="10.25" style="156" customWidth="1"/>
    <col min="5382" max="5382" width="2.25" style="156" customWidth="1"/>
    <col min="5383" max="5383" width="12.75" style="156" customWidth="1"/>
    <col min="5384" max="5384" width="11.75" style="156" customWidth="1"/>
    <col min="5385" max="5385" width="12.125" style="156" customWidth="1"/>
    <col min="5386" max="5386" width="12.875" style="156" customWidth="1"/>
    <col min="5387" max="5387" width="12" style="156" customWidth="1"/>
    <col min="5388" max="5388" width="30.25" style="156" customWidth="1"/>
    <col min="5389" max="5632" width="9" style="156"/>
    <col min="5633" max="5633" width="4.125" style="156" customWidth="1"/>
    <col min="5634" max="5634" width="6.25" style="156" customWidth="1"/>
    <col min="5635" max="5635" width="8.375" style="156" customWidth="1"/>
    <col min="5636" max="5636" width="38.5" style="156" customWidth="1"/>
    <col min="5637" max="5637" width="10.25" style="156" customWidth="1"/>
    <col min="5638" max="5638" width="2.25" style="156" customWidth="1"/>
    <col min="5639" max="5639" width="12.75" style="156" customWidth="1"/>
    <col min="5640" max="5640" width="11.75" style="156" customWidth="1"/>
    <col min="5641" max="5641" width="12.125" style="156" customWidth="1"/>
    <col min="5642" max="5642" width="12.875" style="156" customWidth="1"/>
    <col min="5643" max="5643" width="12" style="156" customWidth="1"/>
    <col min="5644" max="5644" width="30.25" style="156" customWidth="1"/>
    <col min="5645" max="5888" width="9" style="156"/>
    <col min="5889" max="5889" width="4.125" style="156" customWidth="1"/>
    <col min="5890" max="5890" width="6.25" style="156" customWidth="1"/>
    <col min="5891" max="5891" width="8.375" style="156" customWidth="1"/>
    <col min="5892" max="5892" width="38.5" style="156" customWidth="1"/>
    <col min="5893" max="5893" width="10.25" style="156" customWidth="1"/>
    <col min="5894" max="5894" width="2.25" style="156" customWidth="1"/>
    <col min="5895" max="5895" width="12.75" style="156" customWidth="1"/>
    <col min="5896" max="5896" width="11.75" style="156" customWidth="1"/>
    <col min="5897" max="5897" width="12.125" style="156" customWidth="1"/>
    <col min="5898" max="5898" width="12.875" style="156" customWidth="1"/>
    <col min="5899" max="5899" width="12" style="156" customWidth="1"/>
    <col min="5900" max="5900" width="30.25" style="156" customWidth="1"/>
    <col min="5901" max="6144" width="9" style="156"/>
    <col min="6145" max="6145" width="4.125" style="156" customWidth="1"/>
    <col min="6146" max="6146" width="6.25" style="156" customWidth="1"/>
    <col min="6147" max="6147" width="8.375" style="156" customWidth="1"/>
    <col min="6148" max="6148" width="38.5" style="156" customWidth="1"/>
    <col min="6149" max="6149" width="10.25" style="156" customWidth="1"/>
    <col min="6150" max="6150" width="2.25" style="156" customWidth="1"/>
    <col min="6151" max="6151" width="12.75" style="156" customWidth="1"/>
    <col min="6152" max="6152" width="11.75" style="156" customWidth="1"/>
    <col min="6153" max="6153" width="12.125" style="156" customWidth="1"/>
    <col min="6154" max="6154" width="12.875" style="156" customWidth="1"/>
    <col min="6155" max="6155" width="12" style="156" customWidth="1"/>
    <col min="6156" max="6156" width="30.25" style="156" customWidth="1"/>
    <col min="6157" max="6400" width="9" style="156"/>
    <col min="6401" max="6401" width="4.125" style="156" customWidth="1"/>
    <col min="6402" max="6402" width="6.25" style="156" customWidth="1"/>
    <col min="6403" max="6403" width="8.375" style="156" customWidth="1"/>
    <col min="6404" max="6404" width="38.5" style="156" customWidth="1"/>
    <col min="6405" max="6405" width="10.25" style="156" customWidth="1"/>
    <col min="6406" max="6406" width="2.25" style="156" customWidth="1"/>
    <col min="6407" max="6407" width="12.75" style="156" customWidth="1"/>
    <col min="6408" max="6408" width="11.75" style="156" customWidth="1"/>
    <col min="6409" max="6409" width="12.125" style="156" customWidth="1"/>
    <col min="6410" max="6410" width="12.875" style="156" customWidth="1"/>
    <col min="6411" max="6411" width="12" style="156" customWidth="1"/>
    <col min="6412" max="6412" width="30.25" style="156" customWidth="1"/>
    <col min="6413" max="6656" width="9" style="156"/>
    <col min="6657" max="6657" width="4.125" style="156" customWidth="1"/>
    <col min="6658" max="6658" width="6.25" style="156" customWidth="1"/>
    <col min="6659" max="6659" width="8.375" style="156" customWidth="1"/>
    <col min="6660" max="6660" width="38.5" style="156" customWidth="1"/>
    <col min="6661" max="6661" width="10.25" style="156" customWidth="1"/>
    <col min="6662" max="6662" width="2.25" style="156" customWidth="1"/>
    <col min="6663" max="6663" width="12.75" style="156" customWidth="1"/>
    <col min="6664" max="6664" width="11.75" style="156" customWidth="1"/>
    <col min="6665" max="6665" width="12.125" style="156" customWidth="1"/>
    <col min="6666" max="6666" width="12.875" style="156" customWidth="1"/>
    <col min="6667" max="6667" width="12" style="156" customWidth="1"/>
    <col min="6668" max="6668" width="30.25" style="156" customWidth="1"/>
    <col min="6669" max="6912" width="9" style="156"/>
    <col min="6913" max="6913" width="4.125" style="156" customWidth="1"/>
    <col min="6914" max="6914" width="6.25" style="156" customWidth="1"/>
    <col min="6915" max="6915" width="8.375" style="156" customWidth="1"/>
    <col min="6916" max="6916" width="38.5" style="156" customWidth="1"/>
    <col min="6917" max="6917" width="10.25" style="156" customWidth="1"/>
    <col min="6918" max="6918" width="2.25" style="156" customWidth="1"/>
    <col min="6919" max="6919" width="12.75" style="156" customWidth="1"/>
    <col min="6920" max="6920" width="11.75" style="156" customWidth="1"/>
    <col min="6921" max="6921" width="12.125" style="156" customWidth="1"/>
    <col min="6922" max="6922" width="12.875" style="156" customWidth="1"/>
    <col min="6923" max="6923" width="12" style="156" customWidth="1"/>
    <col min="6924" max="6924" width="30.25" style="156" customWidth="1"/>
    <col min="6925" max="7168" width="9" style="156"/>
    <col min="7169" max="7169" width="4.125" style="156" customWidth="1"/>
    <col min="7170" max="7170" width="6.25" style="156" customWidth="1"/>
    <col min="7171" max="7171" width="8.375" style="156" customWidth="1"/>
    <col min="7172" max="7172" width="38.5" style="156" customWidth="1"/>
    <col min="7173" max="7173" width="10.25" style="156" customWidth="1"/>
    <col min="7174" max="7174" width="2.25" style="156" customWidth="1"/>
    <col min="7175" max="7175" width="12.75" style="156" customWidth="1"/>
    <col min="7176" max="7176" width="11.75" style="156" customWidth="1"/>
    <col min="7177" max="7177" width="12.125" style="156" customWidth="1"/>
    <col min="7178" max="7178" width="12.875" style="156" customWidth="1"/>
    <col min="7179" max="7179" width="12" style="156" customWidth="1"/>
    <col min="7180" max="7180" width="30.25" style="156" customWidth="1"/>
    <col min="7181" max="7424" width="9" style="156"/>
    <col min="7425" max="7425" width="4.125" style="156" customWidth="1"/>
    <col min="7426" max="7426" width="6.25" style="156" customWidth="1"/>
    <col min="7427" max="7427" width="8.375" style="156" customWidth="1"/>
    <col min="7428" max="7428" width="38.5" style="156" customWidth="1"/>
    <col min="7429" max="7429" width="10.25" style="156" customWidth="1"/>
    <col min="7430" max="7430" width="2.25" style="156" customWidth="1"/>
    <col min="7431" max="7431" width="12.75" style="156" customWidth="1"/>
    <col min="7432" max="7432" width="11.75" style="156" customWidth="1"/>
    <col min="7433" max="7433" width="12.125" style="156" customWidth="1"/>
    <col min="7434" max="7434" width="12.875" style="156" customWidth="1"/>
    <col min="7435" max="7435" width="12" style="156" customWidth="1"/>
    <col min="7436" max="7436" width="30.25" style="156" customWidth="1"/>
    <col min="7437" max="7680" width="9" style="156"/>
    <col min="7681" max="7681" width="4.125" style="156" customWidth="1"/>
    <col min="7682" max="7682" width="6.25" style="156" customWidth="1"/>
    <col min="7683" max="7683" width="8.375" style="156" customWidth="1"/>
    <col min="7684" max="7684" width="38.5" style="156" customWidth="1"/>
    <col min="7685" max="7685" width="10.25" style="156" customWidth="1"/>
    <col min="7686" max="7686" width="2.25" style="156" customWidth="1"/>
    <col min="7687" max="7687" width="12.75" style="156" customWidth="1"/>
    <col min="7688" max="7688" width="11.75" style="156" customWidth="1"/>
    <col min="7689" max="7689" width="12.125" style="156" customWidth="1"/>
    <col min="7690" max="7690" width="12.875" style="156" customWidth="1"/>
    <col min="7691" max="7691" width="12" style="156" customWidth="1"/>
    <col min="7692" max="7692" width="30.25" style="156" customWidth="1"/>
    <col min="7693" max="7936" width="9" style="156"/>
    <col min="7937" max="7937" width="4.125" style="156" customWidth="1"/>
    <col min="7938" max="7938" width="6.25" style="156" customWidth="1"/>
    <col min="7939" max="7939" width="8.375" style="156" customWidth="1"/>
    <col min="7940" max="7940" width="38.5" style="156" customWidth="1"/>
    <col min="7941" max="7941" width="10.25" style="156" customWidth="1"/>
    <col min="7942" max="7942" width="2.25" style="156" customWidth="1"/>
    <col min="7943" max="7943" width="12.75" style="156" customWidth="1"/>
    <col min="7944" max="7944" width="11.75" style="156" customWidth="1"/>
    <col min="7945" max="7945" width="12.125" style="156" customWidth="1"/>
    <col min="7946" max="7946" width="12.875" style="156" customWidth="1"/>
    <col min="7947" max="7947" width="12" style="156" customWidth="1"/>
    <col min="7948" max="7948" width="30.25" style="156" customWidth="1"/>
    <col min="7949" max="8192" width="9" style="156"/>
    <col min="8193" max="8193" width="4.125" style="156" customWidth="1"/>
    <col min="8194" max="8194" width="6.25" style="156" customWidth="1"/>
    <col min="8195" max="8195" width="8.375" style="156" customWidth="1"/>
    <col min="8196" max="8196" width="38.5" style="156" customWidth="1"/>
    <col min="8197" max="8197" width="10.25" style="156" customWidth="1"/>
    <col min="8198" max="8198" width="2.25" style="156" customWidth="1"/>
    <col min="8199" max="8199" width="12.75" style="156" customWidth="1"/>
    <col min="8200" max="8200" width="11.75" style="156" customWidth="1"/>
    <col min="8201" max="8201" width="12.125" style="156" customWidth="1"/>
    <col min="8202" max="8202" width="12.875" style="156" customWidth="1"/>
    <col min="8203" max="8203" width="12" style="156" customWidth="1"/>
    <col min="8204" max="8204" width="30.25" style="156" customWidth="1"/>
    <col min="8205" max="8448" width="9" style="156"/>
    <col min="8449" max="8449" width="4.125" style="156" customWidth="1"/>
    <col min="8450" max="8450" width="6.25" style="156" customWidth="1"/>
    <col min="8451" max="8451" width="8.375" style="156" customWidth="1"/>
    <col min="8452" max="8452" width="38.5" style="156" customWidth="1"/>
    <col min="8453" max="8453" width="10.25" style="156" customWidth="1"/>
    <col min="8454" max="8454" width="2.25" style="156" customWidth="1"/>
    <col min="8455" max="8455" width="12.75" style="156" customWidth="1"/>
    <col min="8456" max="8456" width="11.75" style="156" customWidth="1"/>
    <col min="8457" max="8457" width="12.125" style="156" customWidth="1"/>
    <col min="8458" max="8458" width="12.875" style="156" customWidth="1"/>
    <col min="8459" max="8459" width="12" style="156" customWidth="1"/>
    <col min="8460" max="8460" width="30.25" style="156" customWidth="1"/>
    <col min="8461" max="8704" width="9" style="156"/>
    <col min="8705" max="8705" width="4.125" style="156" customWidth="1"/>
    <col min="8706" max="8706" width="6.25" style="156" customWidth="1"/>
    <col min="8707" max="8707" width="8.375" style="156" customWidth="1"/>
    <col min="8708" max="8708" width="38.5" style="156" customWidth="1"/>
    <col min="8709" max="8709" width="10.25" style="156" customWidth="1"/>
    <col min="8710" max="8710" width="2.25" style="156" customWidth="1"/>
    <col min="8711" max="8711" width="12.75" style="156" customWidth="1"/>
    <col min="8712" max="8712" width="11.75" style="156" customWidth="1"/>
    <col min="8713" max="8713" width="12.125" style="156" customWidth="1"/>
    <col min="8714" max="8714" width="12.875" style="156" customWidth="1"/>
    <col min="8715" max="8715" width="12" style="156" customWidth="1"/>
    <col min="8716" max="8716" width="30.25" style="156" customWidth="1"/>
    <col min="8717" max="8960" width="9" style="156"/>
    <col min="8961" max="8961" width="4.125" style="156" customWidth="1"/>
    <col min="8962" max="8962" width="6.25" style="156" customWidth="1"/>
    <col min="8963" max="8963" width="8.375" style="156" customWidth="1"/>
    <col min="8964" max="8964" width="38.5" style="156" customWidth="1"/>
    <col min="8965" max="8965" width="10.25" style="156" customWidth="1"/>
    <col min="8966" max="8966" width="2.25" style="156" customWidth="1"/>
    <col min="8967" max="8967" width="12.75" style="156" customWidth="1"/>
    <col min="8968" max="8968" width="11.75" style="156" customWidth="1"/>
    <col min="8969" max="8969" width="12.125" style="156" customWidth="1"/>
    <col min="8970" max="8970" width="12.875" style="156" customWidth="1"/>
    <col min="8971" max="8971" width="12" style="156" customWidth="1"/>
    <col min="8972" max="8972" width="30.25" style="156" customWidth="1"/>
    <col min="8973" max="9216" width="9" style="156"/>
    <col min="9217" max="9217" width="4.125" style="156" customWidth="1"/>
    <col min="9218" max="9218" width="6.25" style="156" customWidth="1"/>
    <col min="9219" max="9219" width="8.375" style="156" customWidth="1"/>
    <col min="9220" max="9220" width="38.5" style="156" customWidth="1"/>
    <col min="9221" max="9221" width="10.25" style="156" customWidth="1"/>
    <col min="9222" max="9222" width="2.25" style="156" customWidth="1"/>
    <col min="9223" max="9223" width="12.75" style="156" customWidth="1"/>
    <col min="9224" max="9224" width="11.75" style="156" customWidth="1"/>
    <col min="9225" max="9225" width="12.125" style="156" customWidth="1"/>
    <col min="9226" max="9226" width="12.875" style="156" customWidth="1"/>
    <col min="9227" max="9227" width="12" style="156" customWidth="1"/>
    <col min="9228" max="9228" width="30.25" style="156" customWidth="1"/>
    <col min="9229" max="9472" width="9" style="156"/>
    <col min="9473" max="9473" width="4.125" style="156" customWidth="1"/>
    <col min="9474" max="9474" width="6.25" style="156" customWidth="1"/>
    <col min="9475" max="9475" width="8.375" style="156" customWidth="1"/>
    <col min="9476" max="9476" width="38.5" style="156" customWidth="1"/>
    <col min="9477" max="9477" width="10.25" style="156" customWidth="1"/>
    <col min="9478" max="9478" width="2.25" style="156" customWidth="1"/>
    <col min="9479" max="9479" width="12.75" style="156" customWidth="1"/>
    <col min="9480" max="9480" width="11.75" style="156" customWidth="1"/>
    <col min="9481" max="9481" width="12.125" style="156" customWidth="1"/>
    <col min="9482" max="9482" width="12.875" style="156" customWidth="1"/>
    <col min="9483" max="9483" width="12" style="156" customWidth="1"/>
    <col min="9484" max="9484" width="30.25" style="156" customWidth="1"/>
    <col min="9485" max="9728" width="9" style="156"/>
    <col min="9729" max="9729" width="4.125" style="156" customWidth="1"/>
    <col min="9730" max="9730" width="6.25" style="156" customWidth="1"/>
    <col min="9731" max="9731" width="8.375" style="156" customWidth="1"/>
    <col min="9732" max="9732" width="38.5" style="156" customWidth="1"/>
    <col min="9733" max="9733" width="10.25" style="156" customWidth="1"/>
    <col min="9734" max="9734" width="2.25" style="156" customWidth="1"/>
    <col min="9735" max="9735" width="12.75" style="156" customWidth="1"/>
    <col min="9736" max="9736" width="11.75" style="156" customWidth="1"/>
    <col min="9737" max="9737" width="12.125" style="156" customWidth="1"/>
    <col min="9738" max="9738" width="12.875" style="156" customWidth="1"/>
    <col min="9739" max="9739" width="12" style="156" customWidth="1"/>
    <col min="9740" max="9740" width="30.25" style="156" customWidth="1"/>
    <col min="9741" max="9984" width="9" style="156"/>
    <col min="9985" max="9985" width="4.125" style="156" customWidth="1"/>
    <col min="9986" max="9986" width="6.25" style="156" customWidth="1"/>
    <col min="9987" max="9987" width="8.375" style="156" customWidth="1"/>
    <col min="9988" max="9988" width="38.5" style="156" customWidth="1"/>
    <col min="9989" max="9989" width="10.25" style="156" customWidth="1"/>
    <col min="9990" max="9990" width="2.25" style="156" customWidth="1"/>
    <col min="9991" max="9991" width="12.75" style="156" customWidth="1"/>
    <col min="9992" max="9992" width="11.75" style="156" customWidth="1"/>
    <col min="9993" max="9993" width="12.125" style="156" customWidth="1"/>
    <col min="9994" max="9994" width="12.875" style="156" customWidth="1"/>
    <col min="9995" max="9995" width="12" style="156" customWidth="1"/>
    <col min="9996" max="9996" width="30.25" style="156" customWidth="1"/>
    <col min="9997" max="10240" width="9" style="156"/>
    <col min="10241" max="10241" width="4.125" style="156" customWidth="1"/>
    <col min="10242" max="10242" width="6.25" style="156" customWidth="1"/>
    <col min="10243" max="10243" width="8.375" style="156" customWidth="1"/>
    <col min="10244" max="10244" width="38.5" style="156" customWidth="1"/>
    <col min="10245" max="10245" width="10.25" style="156" customWidth="1"/>
    <col min="10246" max="10246" width="2.25" style="156" customWidth="1"/>
    <col min="10247" max="10247" width="12.75" style="156" customWidth="1"/>
    <col min="10248" max="10248" width="11.75" style="156" customWidth="1"/>
    <col min="10249" max="10249" width="12.125" style="156" customWidth="1"/>
    <col min="10250" max="10250" width="12.875" style="156" customWidth="1"/>
    <col min="10251" max="10251" width="12" style="156" customWidth="1"/>
    <col min="10252" max="10252" width="30.25" style="156" customWidth="1"/>
    <col min="10253" max="10496" width="9" style="156"/>
    <col min="10497" max="10497" width="4.125" style="156" customWidth="1"/>
    <col min="10498" max="10498" width="6.25" style="156" customWidth="1"/>
    <col min="10499" max="10499" width="8.375" style="156" customWidth="1"/>
    <col min="10500" max="10500" width="38.5" style="156" customWidth="1"/>
    <col min="10501" max="10501" width="10.25" style="156" customWidth="1"/>
    <col min="10502" max="10502" width="2.25" style="156" customWidth="1"/>
    <col min="10503" max="10503" width="12.75" style="156" customWidth="1"/>
    <col min="10504" max="10504" width="11.75" style="156" customWidth="1"/>
    <col min="10505" max="10505" width="12.125" style="156" customWidth="1"/>
    <col min="10506" max="10506" width="12.875" style="156" customWidth="1"/>
    <col min="10507" max="10507" width="12" style="156" customWidth="1"/>
    <col min="10508" max="10508" width="30.25" style="156" customWidth="1"/>
    <col min="10509" max="10752" width="9" style="156"/>
    <col min="10753" max="10753" width="4.125" style="156" customWidth="1"/>
    <col min="10754" max="10754" width="6.25" style="156" customWidth="1"/>
    <col min="10755" max="10755" width="8.375" style="156" customWidth="1"/>
    <col min="10756" max="10756" width="38.5" style="156" customWidth="1"/>
    <col min="10757" max="10757" width="10.25" style="156" customWidth="1"/>
    <col min="10758" max="10758" width="2.25" style="156" customWidth="1"/>
    <col min="10759" max="10759" width="12.75" style="156" customWidth="1"/>
    <col min="10760" max="10760" width="11.75" style="156" customWidth="1"/>
    <col min="10761" max="10761" width="12.125" style="156" customWidth="1"/>
    <col min="10762" max="10762" width="12.875" style="156" customWidth="1"/>
    <col min="10763" max="10763" width="12" style="156" customWidth="1"/>
    <col min="10764" max="10764" width="30.25" style="156" customWidth="1"/>
    <col min="10765" max="11008" width="9" style="156"/>
    <col min="11009" max="11009" width="4.125" style="156" customWidth="1"/>
    <col min="11010" max="11010" width="6.25" style="156" customWidth="1"/>
    <col min="11011" max="11011" width="8.375" style="156" customWidth="1"/>
    <col min="11012" max="11012" width="38.5" style="156" customWidth="1"/>
    <col min="11013" max="11013" width="10.25" style="156" customWidth="1"/>
    <col min="11014" max="11014" width="2.25" style="156" customWidth="1"/>
    <col min="11015" max="11015" width="12.75" style="156" customWidth="1"/>
    <col min="11016" max="11016" width="11.75" style="156" customWidth="1"/>
    <col min="11017" max="11017" width="12.125" style="156" customWidth="1"/>
    <col min="11018" max="11018" width="12.875" style="156" customWidth="1"/>
    <col min="11019" max="11019" width="12" style="156" customWidth="1"/>
    <col min="11020" max="11020" width="30.25" style="156" customWidth="1"/>
    <col min="11021" max="11264" width="9" style="156"/>
    <col min="11265" max="11265" width="4.125" style="156" customWidth="1"/>
    <col min="11266" max="11266" width="6.25" style="156" customWidth="1"/>
    <col min="11267" max="11267" width="8.375" style="156" customWidth="1"/>
    <col min="11268" max="11268" width="38.5" style="156" customWidth="1"/>
    <col min="11269" max="11269" width="10.25" style="156" customWidth="1"/>
    <col min="11270" max="11270" width="2.25" style="156" customWidth="1"/>
    <col min="11271" max="11271" width="12.75" style="156" customWidth="1"/>
    <col min="11272" max="11272" width="11.75" style="156" customWidth="1"/>
    <col min="11273" max="11273" width="12.125" style="156" customWidth="1"/>
    <col min="11274" max="11274" width="12.875" style="156" customWidth="1"/>
    <col min="11275" max="11275" width="12" style="156" customWidth="1"/>
    <col min="11276" max="11276" width="30.25" style="156" customWidth="1"/>
    <col min="11277" max="11520" width="9" style="156"/>
    <col min="11521" max="11521" width="4.125" style="156" customWidth="1"/>
    <col min="11522" max="11522" width="6.25" style="156" customWidth="1"/>
    <col min="11523" max="11523" width="8.375" style="156" customWidth="1"/>
    <col min="11524" max="11524" width="38.5" style="156" customWidth="1"/>
    <col min="11525" max="11525" width="10.25" style="156" customWidth="1"/>
    <col min="11526" max="11526" width="2.25" style="156" customWidth="1"/>
    <col min="11527" max="11527" width="12.75" style="156" customWidth="1"/>
    <col min="11528" max="11528" width="11.75" style="156" customWidth="1"/>
    <col min="11529" max="11529" width="12.125" style="156" customWidth="1"/>
    <col min="11530" max="11530" width="12.875" style="156" customWidth="1"/>
    <col min="11531" max="11531" width="12" style="156" customWidth="1"/>
    <col min="11532" max="11532" width="30.25" style="156" customWidth="1"/>
    <col min="11533" max="11776" width="9" style="156"/>
    <col min="11777" max="11777" width="4.125" style="156" customWidth="1"/>
    <col min="11778" max="11778" width="6.25" style="156" customWidth="1"/>
    <col min="11779" max="11779" width="8.375" style="156" customWidth="1"/>
    <col min="11780" max="11780" width="38.5" style="156" customWidth="1"/>
    <col min="11781" max="11781" width="10.25" style="156" customWidth="1"/>
    <col min="11782" max="11782" width="2.25" style="156" customWidth="1"/>
    <col min="11783" max="11783" width="12.75" style="156" customWidth="1"/>
    <col min="11784" max="11784" width="11.75" style="156" customWidth="1"/>
    <col min="11785" max="11785" width="12.125" style="156" customWidth="1"/>
    <col min="11786" max="11786" width="12.875" style="156" customWidth="1"/>
    <col min="11787" max="11787" width="12" style="156" customWidth="1"/>
    <col min="11788" max="11788" width="30.25" style="156" customWidth="1"/>
    <col min="11789" max="12032" width="9" style="156"/>
    <col min="12033" max="12033" width="4.125" style="156" customWidth="1"/>
    <col min="12034" max="12034" width="6.25" style="156" customWidth="1"/>
    <col min="12035" max="12035" width="8.375" style="156" customWidth="1"/>
    <col min="12036" max="12036" width="38.5" style="156" customWidth="1"/>
    <col min="12037" max="12037" width="10.25" style="156" customWidth="1"/>
    <col min="12038" max="12038" width="2.25" style="156" customWidth="1"/>
    <col min="12039" max="12039" width="12.75" style="156" customWidth="1"/>
    <col min="12040" max="12040" width="11.75" style="156" customWidth="1"/>
    <col min="12041" max="12041" width="12.125" style="156" customWidth="1"/>
    <col min="12042" max="12042" width="12.875" style="156" customWidth="1"/>
    <col min="12043" max="12043" width="12" style="156" customWidth="1"/>
    <col min="12044" max="12044" width="30.25" style="156" customWidth="1"/>
    <col min="12045" max="12288" width="9" style="156"/>
    <col min="12289" max="12289" width="4.125" style="156" customWidth="1"/>
    <col min="12290" max="12290" width="6.25" style="156" customWidth="1"/>
    <col min="12291" max="12291" width="8.375" style="156" customWidth="1"/>
    <col min="12292" max="12292" width="38.5" style="156" customWidth="1"/>
    <col min="12293" max="12293" width="10.25" style="156" customWidth="1"/>
    <col min="12294" max="12294" width="2.25" style="156" customWidth="1"/>
    <col min="12295" max="12295" width="12.75" style="156" customWidth="1"/>
    <col min="12296" max="12296" width="11.75" style="156" customWidth="1"/>
    <col min="12297" max="12297" width="12.125" style="156" customWidth="1"/>
    <col min="12298" max="12298" width="12.875" style="156" customWidth="1"/>
    <col min="12299" max="12299" width="12" style="156" customWidth="1"/>
    <col min="12300" max="12300" width="30.25" style="156" customWidth="1"/>
    <col min="12301" max="12544" width="9" style="156"/>
    <col min="12545" max="12545" width="4.125" style="156" customWidth="1"/>
    <col min="12546" max="12546" width="6.25" style="156" customWidth="1"/>
    <col min="12547" max="12547" width="8.375" style="156" customWidth="1"/>
    <col min="12548" max="12548" width="38.5" style="156" customWidth="1"/>
    <col min="12549" max="12549" width="10.25" style="156" customWidth="1"/>
    <col min="12550" max="12550" width="2.25" style="156" customWidth="1"/>
    <col min="12551" max="12551" width="12.75" style="156" customWidth="1"/>
    <col min="12552" max="12552" width="11.75" style="156" customWidth="1"/>
    <col min="12553" max="12553" width="12.125" style="156" customWidth="1"/>
    <col min="12554" max="12554" width="12.875" style="156" customWidth="1"/>
    <col min="12555" max="12555" width="12" style="156" customWidth="1"/>
    <col min="12556" max="12556" width="30.25" style="156" customWidth="1"/>
    <col min="12557" max="12800" width="9" style="156"/>
    <col min="12801" max="12801" width="4.125" style="156" customWidth="1"/>
    <col min="12802" max="12802" width="6.25" style="156" customWidth="1"/>
    <col min="12803" max="12803" width="8.375" style="156" customWidth="1"/>
    <col min="12804" max="12804" width="38.5" style="156" customWidth="1"/>
    <col min="12805" max="12805" width="10.25" style="156" customWidth="1"/>
    <col min="12806" max="12806" width="2.25" style="156" customWidth="1"/>
    <col min="12807" max="12807" width="12.75" style="156" customWidth="1"/>
    <col min="12808" max="12808" width="11.75" style="156" customWidth="1"/>
    <col min="12809" max="12809" width="12.125" style="156" customWidth="1"/>
    <col min="12810" max="12810" width="12.875" style="156" customWidth="1"/>
    <col min="12811" max="12811" width="12" style="156" customWidth="1"/>
    <col min="12812" max="12812" width="30.25" style="156" customWidth="1"/>
    <col min="12813" max="13056" width="9" style="156"/>
    <col min="13057" max="13057" width="4.125" style="156" customWidth="1"/>
    <col min="13058" max="13058" width="6.25" style="156" customWidth="1"/>
    <col min="13059" max="13059" width="8.375" style="156" customWidth="1"/>
    <col min="13060" max="13060" width="38.5" style="156" customWidth="1"/>
    <col min="13061" max="13061" width="10.25" style="156" customWidth="1"/>
    <col min="13062" max="13062" width="2.25" style="156" customWidth="1"/>
    <col min="13063" max="13063" width="12.75" style="156" customWidth="1"/>
    <col min="13064" max="13064" width="11.75" style="156" customWidth="1"/>
    <col min="13065" max="13065" width="12.125" style="156" customWidth="1"/>
    <col min="13066" max="13066" width="12.875" style="156" customWidth="1"/>
    <col min="13067" max="13067" width="12" style="156" customWidth="1"/>
    <col min="13068" max="13068" width="30.25" style="156" customWidth="1"/>
    <col min="13069" max="13312" width="9" style="156"/>
    <col min="13313" max="13313" width="4.125" style="156" customWidth="1"/>
    <col min="13314" max="13314" width="6.25" style="156" customWidth="1"/>
    <col min="13315" max="13315" width="8.375" style="156" customWidth="1"/>
    <col min="13316" max="13316" width="38.5" style="156" customWidth="1"/>
    <col min="13317" max="13317" width="10.25" style="156" customWidth="1"/>
    <col min="13318" max="13318" width="2.25" style="156" customWidth="1"/>
    <col min="13319" max="13319" width="12.75" style="156" customWidth="1"/>
    <col min="13320" max="13320" width="11.75" style="156" customWidth="1"/>
    <col min="13321" max="13321" width="12.125" style="156" customWidth="1"/>
    <col min="13322" max="13322" width="12.875" style="156" customWidth="1"/>
    <col min="13323" max="13323" width="12" style="156" customWidth="1"/>
    <col min="13324" max="13324" width="30.25" style="156" customWidth="1"/>
    <col min="13325" max="13568" width="9" style="156"/>
    <col min="13569" max="13569" width="4.125" style="156" customWidth="1"/>
    <col min="13570" max="13570" width="6.25" style="156" customWidth="1"/>
    <col min="13571" max="13571" width="8.375" style="156" customWidth="1"/>
    <col min="13572" max="13572" width="38.5" style="156" customWidth="1"/>
    <col min="13573" max="13573" width="10.25" style="156" customWidth="1"/>
    <col min="13574" max="13574" width="2.25" style="156" customWidth="1"/>
    <col min="13575" max="13575" width="12.75" style="156" customWidth="1"/>
    <col min="13576" max="13576" width="11.75" style="156" customWidth="1"/>
    <col min="13577" max="13577" width="12.125" style="156" customWidth="1"/>
    <col min="13578" max="13578" width="12.875" style="156" customWidth="1"/>
    <col min="13579" max="13579" width="12" style="156" customWidth="1"/>
    <col min="13580" max="13580" width="30.25" style="156" customWidth="1"/>
    <col min="13581" max="13824" width="9" style="156"/>
    <col min="13825" max="13825" width="4.125" style="156" customWidth="1"/>
    <col min="13826" max="13826" width="6.25" style="156" customWidth="1"/>
    <col min="13827" max="13827" width="8.375" style="156" customWidth="1"/>
    <col min="13828" max="13828" width="38.5" style="156" customWidth="1"/>
    <col min="13829" max="13829" width="10.25" style="156" customWidth="1"/>
    <col min="13830" max="13830" width="2.25" style="156" customWidth="1"/>
    <col min="13831" max="13831" width="12.75" style="156" customWidth="1"/>
    <col min="13832" max="13832" width="11.75" style="156" customWidth="1"/>
    <col min="13833" max="13833" width="12.125" style="156" customWidth="1"/>
    <col min="13834" max="13834" width="12.875" style="156" customWidth="1"/>
    <col min="13835" max="13835" width="12" style="156" customWidth="1"/>
    <col min="13836" max="13836" width="30.25" style="156" customWidth="1"/>
    <col min="13837" max="14080" width="9" style="156"/>
    <col min="14081" max="14081" width="4.125" style="156" customWidth="1"/>
    <col min="14082" max="14082" width="6.25" style="156" customWidth="1"/>
    <col min="14083" max="14083" width="8.375" style="156" customWidth="1"/>
    <col min="14084" max="14084" width="38.5" style="156" customWidth="1"/>
    <col min="14085" max="14085" width="10.25" style="156" customWidth="1"/>
    <col min="14086" max="14086" width="2.25" style="156" customWidth="1"/>
    <col min="14087" max="14087" width="12.75" style="156" customWidth="1"/>
    <col min="14088" max="14088" width="11.75" style="156" customWidth="1"/>
    <col min="14089" max="14089" width="12.125" style="156" customWidth="1"/>
    <col min="14090" max="14090" width="12.875" style="156" customWidth="1"/>
    <col min="14091" max="14091" width="12" style="156" customWidth="1"/>
    <col min="14092" max="14092" width="30.25" style="156" customWidth="1"/>
    <col min="14093" max="14336" width="9" style="156"/>
    <col min="14337" max="14337" width="4.125" style="156" customWidth="1"/>
    <col min="14338" max="14338" width="6.25" style="156" customWidth="1"/>
    <col min="14339" max="14339" width="8.375" style="156" customWidth="1"/>
    <col min="14340" max="14340" width="38.5" style="156" customWidth="1"/>
    <col min="14341" max="14341" width="10.25" style="156" customWidth="1"/>
    <col min="14342" max="14342" width="2.25" style="156" customWidth="1"/>
    <col min="14343" max="14343" width="12.75" style="156" customWidth="1"/>
    <col min="14344" max="14344" width="11.75" style="156" customWidth="1"/>
    <col min="14345" max="14345" width="12.125" style="156" customWidth="1"/>
    <col min="14346" max="14346" width="12.875" style="156" customWidth="1"/>
    <col min="14347" max="14347" width="12" style="156" customWidth="1"/>
    <col min="14348" max="14348" width="30.25" style="156" customWidth="1"/>
    <col min="14349" max="14592" width="9" style="156"/>
    <col min="14593" max="14593" width="4.125" style="156" customWidth="1"/>
    <col min="14594" max="14594" width="6.25" style="156" customWidth="1"/>
    <col min="14595" max="14595" width="8.375" style="156" customWidth="1"/>
    <col min="14596" max="14596" width="38.5" style="156" customWidth="1"/>
    <col min="14597" max="14597" width="10.25" style="156" customWidth="1"/>
    <col min="14598" max="14598" width="2.25" style="156" customWidth="1"/>
    <col min="14599" max="14599" width="12.75" style="156" customWidth="1"/>
    <col min="14600" max="14600" width="11.75" style="156" customWidth="1"/>
    <col min="14601" max="14601" width="12.125" style="156" customWidth="1"/>
    <col min="14602" max="14602" width="12.875" style="156" customWidth="1"/>
    <col min="14603" max="14603" width="12" style="156" customWidth="1"/>
    <col min="14604" max="14604" width="30.25" style="156" customWidth="1"/>
    <col min="14605" max="14848" width="9" style="156"/>
    <col min="14849" max="14849" width="4.125" style="156" customWidth="1"/>
    <col min="14850" max="14850" width="6.25" style="156" customWidth="1"/>
    <col min="14851" max="14851" width="8.375" style="156" customWidth="1"/>
    <col min="14852" max="14852" width="38.5" style="156" customWidth="1"/>
    <col min="14853" max="14853" width="10.25" style="156" customWidth="1"/>
    <col min="14854" max="14854" width="2.25" style="156" customWidth="1"/>
    <col min="14855" max="14855" width="12.75" style="156" customWidth="1"/>
    <col min="14856" max="14856" width="11.75" style="156" customWidth="1"/>
    <col min="14857" max="14857" width="12.125" style="156" customWidth="1"/>
    <col min="14858" max="14858" width="12.875" style="156" customWidth="1"/>
    <col min="14859" max="14859" width="12" style="156" customWidth="1"/>
    <col min="14860" max="14860" width="30.25" style="156" customWidth="1"/>
    <col min="14861" max="15104" width="9" style="156"/>
    <col min="15105" max="15105" width="4.125" style="156" customWidth="1"/>
    <col min="15106" max="15106" width="6.25" style="156" customWidth="1"/>
    <col min="15107" max="15107" width="8.375" style="156" customWidth="1"/>
    <col min="15108" max="15108" width="38.5" style="156" customWidth="1"/>
    <col min="15109" max="15109" width="10.25" style="156" customWidth="1"/>
    <col min="15110" max="15110" width="2.25" style="156" customWidth="1"/>
    <col min="15111" max="15111" width="12.75" style="156" customWidth="1"/>
    <col min="15112" max="15112" width="11.75" style="156" customWidth="1"/>
    <col min="15113" max="15113" width="12.125" style="156" customWidth="1"/>
    <col min="15114" max="15114" width="12.875" style="156" customWidth="1"/>
    <col min="15115" max="15115" width="12" style="156" customWidth="1"/>
    <col min="15116" max="15116" width="30.25" style="156" customWidth="1"/>
    <col min="15117" max="15360" width="9" style="156"/>
    <col min="15361" max="15361" width="4.125" style="156" customWidth="1"/>
    <col min="15362" max="15362" width="6.25" style="156" customWidth="1"/>
    <col min="15363" max="15363" width="8.375" style="156" customWidth="1"/>
    <col min="15364" max="15364" width="38.5" style="156" customWidth="1"/>
    <col min="15365" max="15365" width="10.25" style="156" customWidth="1"/>
    <col min="15366" max="15366" width="2.25" style="156" customWidth="1"/>
    <col min="15367" max="15367" width="12.75" style="156" customWidth="1"/>
    <col min="15368" max="15368" width="11.75" style="156" customWidth="1"/>
    <col min="15369" max="15369" width="12.125" style="156" customWidth="1"/>
    <col min="15370" max="15370" width="12.875" style="156" customWidth="1"/>
    <col min="15371" max="15371" width="12" style="156" customWidth="1"/>
    <col min="15372" max="15372" width="30.25" style="156" customWidth="1"/>
    <col min="15373" max="15616" width="9" style="156"/>
    <col min="15617" max="15617" width="4.125" style="156" customWidth="1"/>
    <col min="15618" max="15618" width="6.25" style="156" customWidth="1"/>
    <col min="15619" max="15619" width="8.375" style="156" customWidth="1"/>
    <col min="15620" max="15620" width="38.5" style="156" customWidth="1"/>
    <col min="15621" max="15621" width="10.25" style="156" customWidth="1"/>
    <col min="15622" max="15622" width="2.25" style="156" customWidth="1"/>
    <col min="15623" max="15623" width="12.75" style="156" customWidth="1"/>
    <col min="15624" max="15624" width="11.75" style="156" customWidth="1"/>
    <col min="15625" max="15625" width="12.125" style="156" customWidth="1"/>
    <col min="15626" max="15626" width="12.875" style="156" customWidth="1"/>
    <col min="15627" max="15627" width="12" style="156" customWidth="1"/>
    <col min="15628" max="15628" width="30.25" style="156" customWidth="1"/>
    <col min="15629" max="15872" width="9" style="156"/>
    <col min="15873" max="15873" width="4.125" style="156" customWidth="1"/>
    <col min="15874" max="15874" width="6.25" style="156" customWidth="1"/>
    <col min="15875" max="15875" width="8.375" style="156" customWidth="1"/>
    <col min="15876" max="15876" width="38.5" style="156" customWidth="1"/>
    <col min="15877" max="15877" width="10.25" style="156" customWidth="1"/>
    <col min="15878" max="15878" width="2.25" style="156" customWidth="1"/>
    <col min="15879" max="15879" width="12.75" style="156" customWidth="1"/>
    <col min="15880" max="15880" width="11.75" style="156" customWidth="1"/>
    <col min="15881" max="15881" width="12.125" style="156" customWidth="1"/>
    <col min="15882" max="15882" width="12.875" style="156" customWidth="1"/>
    <col min="15883" max="15883" width="12" style="156" customWidth="1"/>
    <col min="15884" max="15884" width="30.25" style="156" customWidth="1"/>
    <col min="15885" max="16128" width="9" style="156"/>
    <col min="16129" max="16129" width="4.125" style="156" customWidth="1"/>
    <col min="16130" max="16130" width="6.25" style="156" customWidth="1"/>
    <col min="16131" max="16131" width="8.375" style="156" customWidth="1"/>
    <col min="16132" max="16132" width="38.5" style="156" customWidth="1"/>
    <col min="16133" max="16133" width="10.25" style="156" customWidth="1"/>
    <col min="16134" max="16134" width="2.25" style="156" customWidth="1"/>
    <col min="16135" max="16135" width="12.75" style="156" customWidth="1"/>
    <col min="16136" max="16136" width="11.75" style="156" customWidth="1"/>
    <col min="16137" max="16137" width="12.125" style="156" customWidth="1"/>
    <col min="16138" max="16138" width="12.875" style="156" customWidth="1"/>
    <col min="16139" max="16139" width="12" style="156" customWidth="1"/>
    <col min="16140" max="16140" width="30.25" style="156" customWidth="1"/>
    <col min="16141" max="16384" width="9" style="156"/>
  </cols>
  <sheetData>
    <row r="1" spans="1:16" ht="13.15" customHeight="1">
      <c r="K1" s="155" t="s">
        <v>907</v>
      </c>
      <c r="L1" s="154"/>
    </row>
    <row r="2" spans="1:16" s="258" customFormat="1" ht="13.1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155" t="s">
        <v>904</v>
      </c>
      <c r="L2" s="257"/>
    </row>
    <row r="3" spans="1:16" s="258" customFormat="1" ht="13.1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155" t="s">
        <v>103</v>
      </c>
      <c r="L3" s="257"/>
    </row>
    <row r="4" spans="1:16" s="258" customFormat="1" ht="18.7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6" ht="30" customHeight="1">
      <c r="A5" s="830" t="s">
        <v>906</v>
      </c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259"/>
      <c r="N5" s="259"/>
      <c r="O5" s="259"/>
      <c r="P5" s="259"/>
    </row>
    <row r="6" spans="1:16" ht="13.15" customHeight="1">
      <c r="G6" s="155"/>
      <c r="L6" s="208" t="s">
        <v>35</v>
      </c>
    </row>
    <row r="7" spans="1:16">
      <c r="A7" s="989" t="s">
        <v>346</v>
      </c>
      <c r="B7" s="989" t="s">
        <v>36</v>
      </c>
      <c r="C7" s="989" t="s">
        <v>294</v>
      </c>
      <c r="D7" s="989" t="s">
        <v>347</v>
      </c>
      <c r="E7" s="989" t="s">
        <v>348</v>
      </c>
      <c r="F7" s="990" t="s">
        <v>93</v>
      </c>
      <c r="G7" s="989" t="s">
        <v>349</v>
      </c>
      <c r="H7" s="989" t="s">
        <v>350</v>
      </c>
      <c r="I7" s="993" t="s">
        <v>351</v>
      </c>
      <c r="J7" s="993"/>
      <c r="K7" s="993"/>
      <c r="L7" s="989" t="s">
        <v>352</v>
      </c>
    </row>
    <row r="8" spans="1:16">
      <c r="A8" s="989"/>
      <c r="B8" s="989"/>
      <c r="C8" s="989"/>
      <c r="D8" s="989"/>
      <c r="E8" s="989"/>
      <c r="F8" s="991"/>
      <c r="G8" s="989"/>
      <c r="H8" s="989"/>
      <c r="I8" s="989" t="s">
        <v>353</v>
      </c>
      <c r="J8" s="994" t="s">
        <v>354</v>
      </c>
      <c r="K8" s="994"/>
      <c r="L8" s="989"/>
    </row>
    <row r="9" spans="1:16">
      <c r="A9" s="989"/>
      <c r="B9" s="989"/>
      <c r="C9" s="989"/>
      <c r="D9" s="989"/>
      <c r="E9" s="989"/>
      <c r="F9" s="991"/>
      <c r="G9" s="989"/>
      <c r="H9" s="989"/>
      <c r="I9" s="989"/>
      <c r="J9" s="989" t="s">
        <v>355</v>
      </c>
      <c r="K9" s="989" t="s">
        <v>356</v>
      </c>
      <c r="L9" s="989"/>
    </row>
    <row r="10" spans="1:16">
      <c r="A10" s="989"/>
      <c r="B10" s="989"/>
      <c r="C10" s="989"/>
      <c r="D10" s="989"/>
      <c r="E10" s="989"/>
      <c r="F10" s="992"/>
      <c r="G10" s="989"/>
      <c r="H10" s="989"/>
      <c r="I10" s="989"/>
      <c r="J10" s="989"/>
      <c r="K10" s="989"/>
      <c r="L10" s="989"/>
    </row>
    <row r="11" spans="1:16">
      <c r="A11" s="260">
        <v>1</v>
      </c>
      <c r="B11" s="260">
        <v>2</v>
      </c>
      <c r="C11" s="260">
        <v>3</v>
      </c>
      <c r="D11" s="260">
        <v>4</v>
      </c>
      <c r="E11" s="260">
        <v>5</v>
      </c>
      <c r="F11" s="260"/>
      <c r="G11" s="260">
        <v>6</v>
      </c>
      <c r="H11" s="260">
        <v>7</v>
      </c>
      <c r="I11" s="260">
        <v>8</v>
      </c>
      <c r="J11" s="260">
        <v>9</v>
      </c>
      <c r="K11" s="260">
        <v>10</v>
      </c>
      <c r="L11" s="260">
        <v>11</v>
      </c>
    </row>
    <row r="12" spans="1:16" ht="5.0999999999999996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1"/>
      <c r="L12" s="262"/>
    </row>
    <row r="13" spans="1:16" ht="15.75">
      <c r="A13" s="995"/>
      <c r="B13" s="995"/>
      <c r="C13" s="995"/>
      <c r="D13" s="995" t="s">
        <v>151</v>
      </c>
      <c r="E13" s="995" t="s">
        <v>357</v>
      </c>
      <c r="F13" s="263" t="s">
        <v>0</v>
      </c>
      <c r="G13" s="995" t="s">
        <v>357</v>
      </c>
      <c r="H13" s="995" t="s">
        <v>357</v>
      </c>
      <c r="I13" s="264">
        <f t="shared" ref="I13:K14" si="0">I215+I393+I399+I411+I405</f>
        <v>776799199</v>
      </c>
      <c r="J13" s="264">
        <f t="shared" si="0"/>
        <v>381302156</v>
      </c>
      <c r="K13" s="264">
        <f t="shared" si="0"/>
        <v>395497043</v>
      </c>
      <c r="L13" s="995" t="s">
        <v>357</v>
      </c>
    </row>
    <row r="14" spans="1:16" ht="15.75">
      <c r="A14" s="996"/>
      <c r="B14" s="996"/>
      <c r="C14" s="996"/>
      <c r="D14" s="996"/>
      <c r="E14" s="996"/>
      <c r="F14" s="263" t="s">
        <v>1</v>
      </c>
      <c r="G14" s="996"/>
      <c r="H14" s="996"/>
      <c r="I14" s="264">
        <f t="shared" si="0"/>
        <v>31551565</v>
      </c>
      <c r="J14" s="264">
        <f t="shared" si="0"/>
        <v>12220365</v>
      </c>
      <c r="K14" s="264">
        <f t="shared" si="0"/>
        <v>19331200</v>
      </c>
      <c r="L14" s="996"/>
    </row>
    <row r="15" spans="1:16" ht="15.75">
      <c r="A15" s="997"/>
      <c r="B15" s="997"/>
      <c r="C15" s="997"/>
      <c r="D15" s="997"/>
      <c r="E15" s="997"/>
      <c r="F15" s="263" t="s">
        <v>2</v>
      </c>
      <c r="G15" s="997"/>
      <c r="H15" s="997"/>
      <c r="I15" s="264">
        <f>I13+I14</f>
        <v>808350764</v>
      </c>
      <c r="J15" s="264">
        <f>J13+J14</f>
        <v>393522521</v>
      </c>
      <c r="K15" s="264">
        <f>K13+K14</f>
        <v>414828243</v>
      </c>
      <c r="L15" s="997"/>
    </row>
    <row r="16" spans="1:16" ht="5.0999999999999996" customHeight="1">
      <c r="A16" s="261"/>
      <c r="B16" s="262"/>
      <c r="C16" s="262"/>
      <c r="D16" s="265"/>
      <c r="E16" s="266"/>
      <c r="F16" s="266"/>
      <c r="G16" s="262"/>
      <c r="H16" s="262"/>
      <c r="I16" s="262"/>
      <c r="J16" s="262"/>
      <c r="K16" s="261"/>
      <c r="L16" s="262"/>
    </row>
    <row r="17" spans="1:256" ht="15.75">
      <c r="A17" s="263" t="s">
        <v>358</v>
      </c>
      <c r="B17" s="1013" t="s">
        <v>359</v>
      </c>
      <c r="C17" s="1013"/>
      <c r="D17" s="1013"/>
      <c r="E17" s="1013"/>
      <c r="F17" s="1013"/>
      <c r="G17" s="1013"/>
      <c r="H17" s="1013"/>
      <c r="I17" s="1013"/>
      <c r="J17" s="1013"/>
      <c r="K17" s="1013"/>
      <c r="L17" s="1013"/>
    </row>
    <row r="18" spans="1:256" ht="5.0999999999999996" customHeight="1">
      <c r="A18" s="261"/>
      <c r="B18" s="267"/>
      <c r="C18" s="267"/>
      <c r="D18" s="262"/>
      <c r="E18" s="262"/>
      <c r="F18" s="262"/>
      <c r="G18" s="262"/>
      <c r="H18" s="262"/>
      <c r="I18" s="262"/>
      <c r="J18" s="262"/>
      <c r="K18" s="261"/>
      <c r="L18" s="262"/>
    </row>
    <row r="19" spans="1:256" hidden="1">
      <c r="A19" s="998"/>
      <c r="B19" s="1014" t="s">
        <v>42</v>
      </c>
      <c r="C19" s="1014"/>
      <c r="D19" s="1017" t="s">
        <v>152</v>
      </c>
      <c r="E19" s="998" t="s">
        <v>357</v>
      </c>
      <c r="F19" s="268" t="s">
        <v>0</v>
      </c>
      <c r="G19" s="269">
        <f>G22</f>
        <v>12126448</v>
      </c>
      <c r="H19" s="1020" t="s">
        <v>357</v>
      </c>
      <c r="I19" s="269">
        <f t="shared" ref="I19:K20" si="1">I22</f>
        <v>12126448</v>
      </c>
      <c r="J19" s="269">
        <f t="shared" si="1"/>
        <v>12126448</v>
      </c>
      <c r="K19" s="269">
        <f t="shared" si="1"/>
        <v>0</v>
      </c>
      <c r="L19" s="998" t="s">
        <v>357</v>
      </c>
    </row>
    <row r="20" spans="1:256" hidden="1">
      <c r="A20" s="999"/>
      <c r="B20" s="1015"/>
      <c r="C20" s="1015"/>
      <c r="D20" s="1018"/>
      <c r="E20" s="999"/>
      <c r="F20" s="268" t="s">
        <v>1</v>
      </c>
      <c r="G20" s="269">
        <f>G23</f>
        <v>0</v>
      </c>
      <c r="H20" s="1021"/>
      <c r="I20" s="269">
        <f t="shared" si="1"/>
        <v>0</v>
      </c>
      <c r="J20" s="269">
        <f t="shared" si="1"/>
        <v>0</v>
      </c>
      <c r="K20" s="269">
        <f t="shared" si="1"/>
        <v>0</v>
      </c>
      <c r="L20" s="999"/>
    </row>
    <row r="21" spans="1:256" hidden="1">
      <c r="A21" s="1000"/>
      <c r="B21" s="1016"/>
      <c r="C21" s="1016"/>
      <c r="D21" s="1019"/>
      <c r="E21" s="1000"/>
      <c r="F21" s="268" t="s">
        <v>2</v>
      </c>
      <c r="G21" s="269">
        <f>G19+G20</f>
        <v>12126448</v>
      </c>
      <c r="H21" s="1022"/>
      <c r="I21" s="269">
        <f>I19+I20</f>
        <v>12126448</v>
      </c>
      <c r="J21" s="269">
        <f>J19+J20</f>
        <v>12126448</v>
      </c>
      <c r="K21" s="269">
        <f>K19+K20</f>
        <v>0</v>
      </c>
      <c r="L21" s="1000"/>
    </row>
    <row r="22" spans="1:256" hidden="1">
      <c r="A22" s="1001">
        <v>1</v>
      </c>
      <c r="B22" s="1004"/>
      <c r="C22" s="1004" t="s">
        <v>157</v>
      </c>
      <c r="D22" s="1007" t="s">
        <v>360</v>
      </c>
      <c r="E22" s="1001">
        <v>2023</v>
      </c>
      <c r="F22" s="270" t="s">
        <v>0</v>
      </c>
      <c r="G22" s="271">
        <v>12126448</v>
      </c>
      <c r="H22" s="1010" t="s">
        <v>357</v>
      </c>
      <c r="I22" s="271">
        <f>J22+K22</f>
        <v>12126448</v>
      </c>
      <c r="J22" s="271">
        <v>12126448</v>
      </c>
      <c r="K22" s="271">
        <v>0</v>
      </c>
      <c r="L22" s="1007" t="s">
        <v>361</v>
      </c>
    </row>
    <row r="23" spans="1:256" hidden="1">
      <c r="A23" s="1002"/>
      <c r="B23" s="1005"/>
      <c r="C23" s="1005"/>
      <c r="D23" s="1008"/>
      <c r="E23" s="1002"/>
      <c r="F23" s="270" t="s">
        <v>1</v>
      </c>
      <c r="G23" s="271"/>
      <c r="H23" s="1011"/>
      <c r="I23" s="271">
        <f>J23+K23</f>
        <v>0</v>
      </c>
      <c r="J23" s="271"/>
      <c r="K23" s="271"/>
      <c r="L23" s="1008"/>
    </row>
    <row r="24" spans="1:256" hidden="1">
      <c r="A24" s="1003"/>
      <c r="B24" s="1006"/>
      <c r="C24" s="1006"/>
      <c r="D24" s="1009"/>
      <c r="E24" s="1003"/>
      <c r="F24" s="270" t="s">
        <v>2</v>
      </c>
      <c r="G24" s="271">
        <f>G22+G23</f>
        <v>12126448</v>
      </c>
      <c r="H24" s="1012"/>
      <c r="I24" s="271">
        <f>I22+I23</f>
        <v>12126448</v>
      </c>
      <c r="J24" s="271">
        <f>J22+J23</f>
        <v>12126448</v>
      </c>
      <c r="K24" s="271">
        <f>K22+K23</f>
        <v>0</v>
      </c>
      <c r="L24" s="1009"/>
    </row>
    <row r="25" spans="1:256">
      <c r="A25" s="998"/>
      <c r="B25" s="1014" t="s">
        <v>45</v>
      </c>
      <c r="C25" s="1014"/>
      <c r="D25" s="1017" t="s">
        <v>46</v>
      </c>
      <c r="E25" s="998" t="s">
        <v>357</v>
      </c>
      <c r="F25" s="268" t="s">
        <v>0</v>
      </c>
      <c r="G25" s="269">
        <f>G28+G34+G37+G40+G43+G46+G49+G52+G55+G58+G31</f>
        <v>116316000</v>
      </c>
      <c r="H25" s="1020" t="s">
        <v>357</v>
      </c>
      <c r="I25" s="269">
        <f t="shared" ref="I25:K26" si="2">I28+I34+I37+I40+I43+I46+I49+I52+I55+I58+I31</f>
        <v>116316000</v>
      </c>
      <c r="J25" s="269">
        <f t="shared" si="2"/>
        <v>109441000</v>
      </c>
      <c r="K25" s="269">
        <f t="shared" si="2"/>
        <v>6875000</v>
      </c>
      <c r="L25" s="998" t="s">
        <v>357</v>
      </c>
    </row>
    <row r="26" spans="1:256">
      <c r="A26" s="999"/>
      <c r="B26" s="1015"/>
      <c r="C26" s="1015"/>
      <c r="D26" s="1018"/>
      <c r="E26" s="999"/>
      <c r="F26" s="268" t="s">
        <v>1</v>
      </c>
      <c r="G26" s="269">
        <f>G29+G35+G38+G41+G44+G47+G50+G53+G56+G59+G32</f>
        <v>200000</v>
      </c>
      <c r="H26" s="1021"/>
      <c r="I26" s="269">
        <f t="shared" si="2"/>
        <v>200000</v>
      </c>
      <c r="J26" s="269">
        <f t="shared" si="2"/>
        <v>200000</v>
      </c>
      <c r="K26" s="269">
        <f t="shared" si="2"/>
        <v>0</v>
      </c>
      <c r="L26" s="999"/>
    </row>
    <row r="27" spans="1:256">
      <c r="A27" s="1000"/>
      <c r="B27" s="1016"/>
      <c r="C27" s="1016"/>
      <c r="D27" s="1019"/>
      <c r="E27" s="1000"/>
      <c r="F27" s="268" t="s">
        <v>2</v>
      </c>
      <c r="G27" s="269">
        <f>G25+G26</f>
        <v>116516000</v>
      </c>
      <c r="H27" s="1022"/>
      <c r="I27" s="269">
        <f>I25+I26</f>
        <v>116516000</v>
      </c>
      <c r="J27" s="269">
        <f>J25+J26</f>
        <v>109641000</v>
      </c>
      <c r="K27" s="269">
        <f>K25+K26</f>
        <v>6875000</v>
      </c>
      <c r="L27" s="1000"/>
    </row>
    <row r="28" spans="1:256" hidden="1">
      <c r="A28" s="1001">
        <v>2</v>
      </c>
      <c r="B28" s="1004"/>
      <c r="C28" s="1004" t="s">
        <v>168</v>
      </c>
      <c r="D28" s="1007" t="s">
        <v>362</v>
      </c>
      <c r="E28" s="1001">
        <v>2023</v>
      </c>
      <c r="F28" s="270" t="s">
        <v>0</v>
      </c>
      <c r="G28" s="271">
        <f>6875000+4605000</f>
        <v>11480000</v>
      </c>
      <c r="H28" s="1010" t="s">
        <v>357</v>
      </c>
      <c r="I28" s="271">
        <f>J28+K28</f>
        <v>11480000</v>
      </c>
      <c r="J28" s="271">
        <v>4605000</v>
      </c>
      <c r="K28" s="271">
        <v>6875000</v>
      </c>
      <c r="L28" s="1007" t="s">
        <v>361</v>
      </c>
    </row>
    <row r="29" spans="1:256" hidden="1">
      <c r="A29" s="1002"/>
      <c r="B29" s="1005"/>
      <c r="C29" s="1005"/>
      <c r="D29" s="1008"/>
      <c r="E29" s="1002"/>
      <c r="F29" s="270" t="s">
        <v>1</v>
      </c>
      <c r="G29" s="271"/>
      <c r="H29" s="1011"/>
      <c r="I29" s="271">
        <f>J29+K29</f>
        <v>0</v>
      </c>
      <c r="J29" s="271"/>
      <c r="K29" s="271"/>
      <c r="L29" s="1008"/>
    </row>
    <row r="30" spans="1:256" hidden="1">
      <c r="A30" s="1003"/>
      <c r="B30" s="1006"/>
      <c r="C30" s="1006"/>
      <c r="D30" s="1009"/>
      <c r="E30" s="1003"/>
      <c r="F30" s="270" t="s">
        <v>2</v>
      </c>
      <c r="G30" s="271">
        <f>G28+G29</f>
        <v>11480000</v>
      </c>
      <c r="H30" s="1012"/>
      <c r="I30" s="271">
        <f>I28+I29</f>
        <v>11480000</v>
      </c>
      <c r="J30" s="271">
        <f>J28+J29</f>
        <v>4605000</v>
      </c>
      <c r="K30" s="271">
        <f>K28+K29</f>
        <v>6875000</v>
      </c>
      <c r="L30" s="1009"/>
    </row>
    <row r="31" spans="1:256" ht="21" customHeight="1">
      <c r="A31" s="1001">
        <v>1</v>
      </c>
      <c r="B31" s="1004"/>
      <c r="C31" s="1004" t="s">
        <v>363</v>
      </c>
      <c r="D31" s="1007" t="s">
        <v>364</v>
      </c>
      <c r="E31" s="1001">
        <v>2023</v>
      </c>
      <c r="F31" s="270" t="s">
        <v>0</v>
      </c>
      <c r="G31" s="272">
        <v>0</v>
      </c>
      <c r="H31" s="1010" t="s">
        <v>357</v>
      </c>
      <c r="I31" s="271">
        <f>J31+K31</f>
        <v>0</v>
      </c>
      <c r="J31" s="272">
        <v>0</v>
      </c>
      <c r="K31" s="272">
        <v>0</v>
      </c>
      <c r="L31" s="1007" t="s">
        <v>361</v>
      </c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A31" s="273"/>
      <c r="GB31" s="273"/>
      <c r="GC31" s="273"/>
      <c r="GD31" s="273"/>
      <c r="GE31" s="273"/>
      <c r="GF31" s="273"/>
      <c r="GG31" s="273"/>
      <c r="GH31" s="273"/>
      <c r="GI31" s="273"/>
      <c r="GJ31" s="273"/>
      <c r="GK31" s="273"/>
      <c r="GL31" s="273"/>
      <c r="GM31" s="273"/>
      <c r="GN31" s="273"/>
      <c r="GO31" s="273"/>
      <c r="GP31" s="273"/>
      <c r="GQ31" s="273"/>
      <c r="GR31" s="273"/>
      <c r="GS31" s="273"/>
      <c r="GT31" s="273"/>
      <c r="GU31" s="273"/>
      <c r="GV31" s="273"/>
      <c r="GW31" s="273"/>
      <c r="GX31" s="273"/>
      <c r="GY31" s="273"/>
      <c r="GZ31" s="273"/>
      <c r="HA31" s="273"/>
      <c r="HB31" s="273"/>
      <c r="HC31" s="273"/>
      <c r="HD31" s="273"/>
      <c r="HE31" s="273"/>
      <c r="HF31" s="273"/>
      <c r="HG31" s="273"/>
      <c r="HH31" s="273"/>
      <c r="HI31" s="273"/>
      <c r="HJ31" s="273"/>
      <c r="HK31" s="273"/>
      <c r="HL31" s="273"/>
      <c r="HM31" s="273"/>
      <c r="HN31" s="273"/>
      <c r="HO31" s="273"/>
      <c r="HP31" s="273"/>
      <c r="HQ31" s="273"/>
      <c r="HR31" s="273"/>
      <c r="HS31" s="273"/>
      <c r="HT31" s="273"/>
      <c r="HU31" s="273"/>
      <c r="HV31" s="273"/>
      <c r="HW31" s="273"/>
      <c r="HX31" s="273"/>
      <c r="HY31" s="273"/>
      <c r="HZ31" s="273"/>
      <c r="IA31" s="273"/>
      <c r="IB31" s="273"/>
      <c r="IC31" s="273"/>
      <c r="ID31" s="273"/>
      <c r="IE31" s="273"/>
      <c r="IF31" s="273"/>
      <c r="IG31" s="273"/>
      <c r="IH31" s="273"/>
      <c r="II31" s="273"/>
      <c r="IJ31" s="273"/>
      <c r="IK31" s="273"/>
      <c r="IL31" s="273"/>
      <c r="IM31" s="273"/>
      <c r="IN31" s="273"/>
      <c r="IO31" s="273"/>
      <c r="IP31" s="273"/>
      <c r="IQ31" s="273"/>
      <c r="IR31" s="273"/>
      <c r="IS31" s="273"/>
      <c r="IT31" s="273"/>
      <c r="IU31" s="273"/>
      <c r="IV31" s="273"/>
    </row>
    <row r="32" spans="1:256" ht="21" customHeight="1">
      <c r="A32" s="1002"/>
      <c r="B32" s="1005"/>
      <c r="C32" s="1005"/>
      <c r="D32" s="1008"/>
      <c r="E32" s="1002"/>
      <c r="F32" s="270" t="s">
        <v>1</v>
      </c>
      <c r="G32" s="272">
        <v>200000</v>
      </c>
      <c r="H32" s="1011"/>
      <c r="I32" s="271">
        <f>J32+K32</f>
        <v>200000</v>
      </c>
      <c r="J32" s="272">
        <v>200000</v>
      </c>
      <c r="K32" s="272"/>
      <c r="L32" s="1008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  <c r="IM32" s="273"/>
      <c r="IN32" s="273"/>
      <c r="IO32" s="273"/>
      <c r="IP32" s="273"/>
      <c r="IQ32" s="273"/>
      <c r="IR32" s="273"/>
      <c r="IS32" s="273"/>
      <c r="IT32" s="273"/>
      <c r="IU32" s="273"/>
      <c r="IV32" s="273"/>
    </row>
    <row r="33" spans="1:256" ht="21" customHeight="1">
      <c r="A33" s="1003"/>
      <c r="B33" s="1006"/>
      <c r="C33" s="1006"/>
      <c r="D33" s="1009"/>
      <c r="E33" s="1003"/>
      <c r="F33" s="270" t="s">
        <v>2</v>
      </c>
      <c r="G33" s="272">
        <f>G31+G32</f>
        <v>200000</v>
      </c>
      <c r="H33" s="1012"/>
      <c r="I33" s="271">
        <f>I31+I32</f>
        <v>200000</v>
      </c>
      <c r="J33" s="271">
        <f>J31+J32</f>
        <v>200000</v>
      </c>
      <c r="K33" s="271">
        <f>K31+K32</f>
        <v>0</v>
      </c>
      <c r="L33" s="1009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3"/>
      <c r="EM33" s="273"/>
      <c r="EN33" s="273"/>
      <c r="EO33" s="273"/>
      <c r="EP33" s="273"/>
      <c r="EQ33" s="273"/>
      <c r="ER33" s="273"/>
      <c r="ES33" s="273"/>
      <c r="ET33" s="273"/>
      <c r="EU33" s="273"/>
      <c r="EV33" s="273"/>
      <c r="EW33" s="273"/>
      <c r="EX33" s="273"/>
      <c r="EY33" s="273"/>
      <c r="EZ33" s="273"/>
      <c r="FA33" s="273"/>
      <c r="FB33" s="273"/>
      <c r="FC33" s="273"/>
      <c r="FD33" s="273"/>
      <c r="FE33" s="273"/>
      <c r="FF33" s="273"/>
      <c r="FG33" s="273"/>
      <c r="FH33" s="273"/>
      <c r="FI33" s="273"/>
      <c r="FJ33" s="273"/>
      <c r="FK33" s="273"/>
      <c r="FL33" s="273"/>
      <c r="FM33" s="273"/>
      <c r="FN33" s="273"/>
      <c r="FO33" s="273"/>
      <c r="FP33" s="273"/>
      <c r="FQ33" s="273"/>
      <c r="FR33" s="273"/>
      <c r="FS33" s="273"/>
      <c r="FT33" s="273"/>
      <c r="FU33" s="273"/>
      <c r="FV33" s="273"/>
      <c r="FW33" s="273"/>
      <c r="FX33" s="273"/>
      <c r="FY33" s="273"/>
      <c r="FZ33" s="273"/>
      <c r="GA33" s="273"/>
      <c r="GB33" s="273"/>
      <c r="GC33" s="273"/>
      <c r="GD33" s="273"/>
      <c r="GE33" s="273"/>
      <c r="GF33" s="273"/>
      <c r="GG33" s="273"/>
      <c r="GH33" s="273"/>
      <c r="GI33" s="273"/>
      <c r="GJ33" s="273"/>
      <c r="GK33" s="273"/>
      <c r="GL33" s="273"/>
      <c r="GM33" s="273"/>
      <c r="GN33" s="273"/>
      <c r="GO33" s="273"/>
      <c r="GP33" s="273"/>
      <c r="GQ33" s="273"/>
      <c r="GR33" s="273"/>
      <c r="GS33" s="273"/>
      <c r="GT33" s="273"/>
      <c r="GU33" s="273"/>
      <c r="GV33" s="273"/>
      <c r="GW33" s="273"/>
      <c r="GX33" s="273"/>
      <c r="GY33" s="273"/>
      <c r="GZ33" s="273"/>
      <c r="HA33" s="273"/>
      <c r="HB33" s="273"/>
      <c r="HC33" s="273"/>
      <c r="HD33" s="273"/>
      <c r="HE33" s="273"/>
      <c r="HF33" s="273"/>
      <c r="HG33" s="273"/>
      <c r="HH33" s="273"/>
      <c r="HI33" s="273"/>
      <c r="HJ33" s="273"/>
      <c r="HK33" s="273"/>
      <c r="HL33" s="273"/>
      <c r="HM33" s="273"/>
      <c r="HN33" s="273"/>
      <c r="HO33" s="273"/>
      <c r="HP33" s="273"/>
      <c r="HQ33" s="273"/>
      <c r="HR33" s="273"/>
      <c r="HS33" s="273"/>
      <c r="HT33" s="273"/>
      <c r="HU33" s="273"/>
      <c r="HV33" s="273"/>
      <c r="HW33" s="273"/>
      <c r="HX33" s="273"/>
      <c r="HY33" s="273"/>
      <c r="HZ33" s="273"/>
      <c r="IA33" s="273"/>
      <c r="IB33" s="273"/>
      <c r="IC33" s="273"/>
      <c r="ID33" s="273"/>
      <c r="IE33" s="273"/>
      <c r="IF33" s="273"/>
      <c r="IG33" s="273"/>
      <c r="IH33" s="273"/>
      <c r="II33" s="273"/>
      <c r="IJ33" s="273"/>
      <c r="IK33" s="273"/>
      <c r="IL33" s="273"/>
      <c r="IM33" s="273"/>
      <c r="IN33" s="273"/>
      <c r="IO33" s="273"/>
      <c r="IP33" s="273"/>
      <c r="IQ33" s="273"/>
      <c r="IR33" s="273"/>
      <c r="IS33" s="273"/>
      <c r="IT33" s="273"/>
      <c r="IU33" s="273"/>
      <c r="IV33" s="273"/>
    </row>
    <row r="34" spans="1:256" hidden="1">
      <c r="A34" s="1001">
        <v>3</v>
      </c>
      <c r="B34" s="1004"/>
      <c r="C34" s="1004" t="s">
        <v>171</v>
      </c>
      <c r="D34" s="1007" t="s">
        <v>365</v>
      </c>
      <c r="E34" s="1001">
        <v>2023</v>
      </c>
      <c r="F34" s="270" t="s">
        <v>0</v>
      </c>
      <c r="G34" s="271">
        <v>25000000</v>
      </c>
      <c r="H34" s="1010" t="s">
        <v>357</v>
      </c>
      <c r="I34" s="271">
        <f>J34+K34</f>
        <v>25000000</v>
      </c>
      <c r="J34" s="271">
        <v>25000000</v>
      </c>
      <c r="K34" s="271">
        <v>0</v>
      </c>
      <c r="L34" s="1007" t="s">
        <v>366</v>
      </c>
    </row>
    <row r="35" spans="1:256" hidden="1">
      <c r="A35" s="1002"/>
      <c r="B35" s="1005"/>
      <c r="C35" s="1005"/>
      <c r="D35" s="1008"/>
      <c r="E35" s="1002"/>
      <c r="F35" s="270" t="s">
        <v>1</v>
      </c>
      <c r="G35" s="271"/>
      <c r="H35" s="1011"/>
      <c r="I35" s="271">
        <f>J35+K35</f>
        <v>0</v>
      </c>
      <c r="J35" s="271"/>
      <c r="K35" s="271"/>
      <c r="L35" s="1008"/>
    </row>
    <row r="36" spans="1:256" hidden="1">
      <c r="A36" s="1003"/>
      <c r="B36" s="1006"/>
      <c r="C36" s="1006"/>
      <c r="D36" s="1009"/>
      <c r="E36" s="1003"/>
      <c r="F36" s="270" t="s">
        <v>2</v>
      </c>
      <c r="G36" s="271">
        <f>G34+G35</f>
        <v>25000000</v>
      </c>
      <c r="H36" s="1012"/>
      <c r="I36" s="271">
        <f>I34+I35</f>
        <v>25000000</v>
      </c>
      <c r="J36" s="271">
        <f>J34+J35</f>
        <v>25000000</v>
      </c>
      <c r="K36" s="271">
        <f>K34+K35</f>
        <v>0</v>
      </c>
      <c r="L36" s="1009"/>
    </row>
    <row r="37" spans="1:256" hidden="1">
      <c r="A37" s="1001">
        <v>4</v>
      </c>
      <c r="B37" s="1004"/>
      <c r="C37" s="1004" t="s">
        <v>171</v>
      </c>
      <c r="D37" s="1007" t="s">
        <v>367</v>
      </c>
      <c r="E37" s="1001">
        <v>2023</v>
      </c>
      <c r="F37" s="270" t="s">
        <v>0</v>
      </c>
      <c r="G37" s="271">
        <v>3000000</v>
      </c>
      <c r="H37" s="1010" t="s">
        <v>357</v>
      </c>
      <c r="I37" s="271">
        <f t="shared" ref="I37:I53" si="3">J37+K37</f>
        <v>3000000</v>
      </c>
      <c r="J37" s="271">
        <v>3000000</v>
      </c>
      <c r="K37" s="271">
        <v>0</v>
      </c>
      <c r="L37" s="1007" t="s">
        <v>366</v>
      </c>
    </row>
    <row r="38" spans="1:256" hidden="1">
      <c r="A38" s="1002"/>
      <c r="B38" s="1005"/>
      <c r="C38" s="1005"/>
      <c r="D38" s="1008"/>
      <c r="E38" s="1002"/>
      <c r="F38" s="270" t="s">
        <v>1</v>
      </c>
      <c r="G38" s="271"/>
      <c r="H38" s="1011"/>
      <c r="I38" s="271">
        <f t="shared" si="3"/>
        <v>0</v>
      </c>
      <c r="J38" s="271"/>
      <c r="K38" s="271"/>
      <c r="L38" s="1008"/>
    </row>
    <row r="39" spans="1:256" hidden="1">
      <c r="A39" s="1003"/>
      <c r="B39" s="1006"/>
      <c r="C39" s="1006"/>
      <c r="D39" s="1009"/>
      <c r="E39" s="1003"/>
      <c r="F39" s="270" t="s">
        <v>2</v>
      </c>
      <c r="G39" s="271">
        <f>G37+G38</f>
        <v>3000000</v>
      </c>
      <c r="H39" s="1012"/>
      <c r="I39" s="271">
        <f>I37+I38</f>
        <v>3000000</v>
      </c>
      <c r="J39" s="271">
        <f>J37+J38</f>
        <v>3000000</v>
      </c>
      <c r="K39" s="271">
        <f>K37+K38</f>
        <v>0</v>
      </c>
      <c r="L39" s="1009"/>
    </row>
    <row r="40" spans="1:256" hidden="1">
      <c r="A40" s="1001">
        <v>5</v>
      </c>
      <c r="B40" s="1004"/>
      <c r="C40" s="1004" t="s">
        <v>171</v>
      </c>
      <c r="D40" s="1007" t="s">
        <v>368</v>
      </c>
      <c r="E40" s="1001">
        <v>2023</v>
      </c>
      <c r="F40" s="270" t="s">
        <v>0</v>
      </c>
      <c r="G40" s="271">
        <v>1800000</v>
      </c>
      <c r="H40" s="1010" t="s">
        <v>357</v>
      </c>
      <c r="I40" s="271">
        <f t="shared" si="3"/>
        <v>1800000</v>
      </c>
      <c r="J40" s="271">
        <v>1800000</v>
      </c>
      <c r="K40" s="271">
        <v>0</v>
      </c>
      <c r="L40" s="1007" t="s">
        <v>366</v>
      </c>
    </row>
    <row r="41" spans="1:256" hidden="1">
      <c r="A41" s="1002"/>
      <c r="B41" s="1005"/>
      <c r="C41" s="1005"/>
      <c r="D41" s="1008"/>
      <c r="E41" s="1002"/>
      <c r="F41" s="270" t="s">
        <v>1</v>
      </c>
      <c r="G41" s="271"/>
      <c r="H41" s="1011"/>
      <c r="I41" s="271">
        <f t="shared" si="3"/>
        <v>0</v>
      </c>
      <c r="J41" s="271"/>
      <c r="K41" s="271"/>
      <c r="L41" s="1008"/>
    </row>
    <row r="42" spans="1:256" hidden="1">
      <c r="A42" s="1003"/>
      <c r="B42" s="1006"/>
      <c r="C42" s="1006"/>
      <c r="D42" s="1009"/>
      <c r="E42" s="1003"/>
      <c r="F42" s="270" t="s">
        <v>2</v>
      </c>
      <c r="G42" s="271">
        <f>G40+G41</f>
        <v>1800000</v>
      </c>
      <c r="H42" s="1012"/>
      <c r="I42" s="271">
        <f>I40+I41</f>
        <v>1800000</v>
      </c>
      <c r="J42" s="271">
        <f>J40+J41</f>
        <v>1800000</v>
      </c>
      <c r="K42" s="271">
        <f>K40+K41</f>
        <v>0</v>
      </c>
      <c r="L42" s="1009"/>
    </row>
    <row r="43" spans="1:256" hidden="1">
      <c r="A43" s="1001">
        <v>6</v>
      </c>
      <c r="B43" s="1004"/>
      <c r="C43" s="1004" t="s">
        <v>171</v>
      </c>
      <c r="D43" s="1007" t="s">
        <v>369</v>
      </c>
      <c r="E43" s="1001">
        <v>2023</v>
      </c>
      <c r="F43" s="270" t="s">
        <v>0</v>
      </c>
      <c r="G43" s="271">
        <v>30000000</v>
      </c>
      <c r="H43" s="1010" t="s">
        <v>357</v>
      </c>
      <c r="I43" s="271">
        <f t="shared" si="3"/>
        <v>30000000</v>
      </c>
      <c r="J43" s="271">
        <v>30000000</v>
      </c>
      <c r="K43" s="271">
        <v>0</v>
      </c>
      <c r="L43" s="1007" t="s">
        <v>366</v>
      </c>
    </row>
    <row r="44" spans="1:256" hidden="1">
      <c r="A44" s="1002"/>
      <c r="B44" s="1005"/>
      <c r="C44" s="1005"/>
      <c r="D44" s="1008"/>
      <c r="E44" s="1002"/>
      <c r="F44" s="270" t="s">
        <v>1</v>
      </c>
      <c r="G44" s="271"/>
      <c r="H44" s="1011"/>
      <c r="I44" s="271">
        <f t="shared" si="3"/>
        <v>0</v>
      </c>
      <c r="J44" s="271"/>
      <c r="K44" s="271"/>
      <c r="L44" s="1008"/>
    </row>
    <row r="45" spans="1:256" hidden="1">
      <c r="A45" s="1003"/>
      <c r="B45" s="1006"/>
      <c r="C45" s="1006"/>
      <c r="D45" s="1009"/>
      <c r="E45" s="1003"/>
      <c r="F45" s="270" t="s">
        <v>2</v>
      </c>
      <c r="G45" s="271">
        <f>G43+G44</f>
        <v>30000000</v>
      </c>
      <c r="H45" s="1012"/>
      <c r="I45" s="271">
        <f>I43+I44</f>
        <v>30000000</v>
      </c>
      <c r="J45" s="271">
        <f>J43+J44</f>
        <v>30000000</v>
      </c>
      <c r="K45" s="271">
        <f>K43+K44</f>
        <v>0</v>
      </c>
      <c r="L45" s="1009"/>
    </row>
    <row r="46" spans="1:256" hidden="1">
      <c r="A46" s="1001">
        <v>7</v>
      </c>
      <c r="B46" s="1004"/>
      <c r="C46" s="1004" t="s">
        <v>171</v>
      </c>
      <c r="D46" s="1007" t="s">
        <v>370</v>
      </c>
      <c r="E46" s="1001">
        <v>2023</v>
      </c>
      <c r="F46" s="270" t="s">
        <v>0</v>
      </c>
      <c r="G46" s="271">
        <v>40000000</v>
      </c>
      <c r="H46" s="1010" t="s">
        <v>357</v>
      </c>
      <c r="I46" s="271">
        <f t="shared" si="3"/>
        <v>40000000</v>
      </c>
      <c r="J46" s="271">
        <v>40000000</v>
      </c>
      <c r="K46" s="271">
        <v>0</v>
      </c>
      <c r="L46" s="1007" t="s">
        <v>366</v>
      </c>
    </row>
    <row r="47" spans="1:256" hidden="1">
      <c r="A47" s="1002"/>
      <c r="B47" s="1005"/>
      <c r="C47" s="1005"/>
      <c r="D47" s="1008"/>
      <c r="E47" s="1002"/>
      <c r="F47" s="270" t="s">
        <v>1</v>
      </c>
      <c r="G47" s="271"/>
      <c r="H47" s="1011"/>
      <c r="I47" s="271">
        <f t="shared" si="3"/>
        <v>0</v>
      </c>
      <c r="J47" s="271"/>
      <c r="K47" s="271"/>
      <c r="L47" s="1008"/>
    </row>
    <row r="48" spans="1:256" hidden="1">
      <c r="A48" s="1003"/>
      <c r="B48" s="1006"/>
      <c r="C48" s="1006"/>
      <c r="D48" s="1009"/>
      <c r="E48" s="1003"/>
      <c r="F48" s="270" t="s">
        <v>2</v>
      </c>
      <c r="G48" s="271">
        <f>G46+G47</f>
        <v>40000000</v>
      </c>
      <c r="H48" s="1012"/>
      <c r="I48" s="271">
        <f>I46+I47</f>
        <v>40000000</v>
      </c>
      <c r="J48" s="271">
        <f>J46+J47</f>
        <v>40000000</v>
      </c>
      <c r="K48" s="271">
        <f>K46+K47</f>
        <v>0</v>
      </c>
      <c r="L48" s="1009"/>
    </row>
    <row r="49" spans="1:12" hidden="1">
      <c r="A49" s="1001">
        <v>8</v>
      </c>
      <c r="B49" s="1004"/>
      <c r="C49" s="1004" t="s">
        <v>171</v>
      </c>
      <c r="D49" s="1007" t="s">
        <v>371</v>
      </c>
      <c r="E49" s="1001">
        <v>2023</v>
      </c>
      <c r="F49" s="270" t="s">
        <v>0</v>
      </c>
      <c r="G49" s="271">
        <v>3000000</v>
      </c>
      <c r="H49" s="1010" t="s">
        <v>357</v>
      </c>
      <c r="I49" s="271">
        <f t="shared" si="3"/>
        <v>3000000</v>
      </c>
      <c r="J49" s="271">
        <v>3000000</v>
      </c>
      <c r="K49" s="271">
        <v>0</v>
      </c>
      <c r="L49" s="1007" t="s">
        <v>366</v>
      </c>
    </row>
    <row r="50" spans="1:12" hidden="1">
      <c r="A50" s="1002"/>
      <c r="B50" s="1005"/>
      <c r="C50" s="1005"/>
      <c r="D50" s="1008"/>
      <c r="E50" s="1002"/>
      <c r="F50" s="270" t="s">
        <v>1</v>
      </c>
      <c r="G50" s="271"/>
      <c r="H50" s="1011"/>
      <c r="I50" s="271">
        <f t="shared" si="3"/>
        <v>0</v>
      </c>
      <c r="J50" s="271"/>
      <c r="K50" s="271"/>
      <c r="L50" s="1008"/>
    </row>
    <row r="51" spans="1:12" hidden="1">
      <c r="A51" s="1003"/>
      <c r="B51" s="1006"/>
      <c r="C51" s="1006"/>
      <c r="D51" s="1009"/>
      <c r="E51" s="1003"/>
      <c r="F51" s="270" t="s">
        <v>2</v>
      </c>
      <c r="G51" s="271">
        <f>G49+G50</f>
        <v>3000000</v>
      </c>
      <c r="H51" s="1012"/>
      <c r="I51" s="271">
        <f>I49+I50</f>
        <v>3000000</v>
      </c>
      <c r="J51" s="271">
        <f>J49+J50</f>
        <v>3000000</v>
      </c>
      <c r="K51" s="271">
        <f>K49+K50</f>
        <v>0</v>
      </c>
      <c r="L51" s="1009"/>
    </row>
    <row r="52" spans="1:12" hidden="1">
      <c r="A52" s="1001">
        <v>9</v>
      </c>
      <c r="B52" s="1004"/>
      <c r="C52" s="1004" t="s">
        <v>171</v>
      </c>
      <c r="D52" s="1007" t="s">
        <v>372</v>
      </c>
      <c r="E52" s="1001">
        <v>2023</v>
      </c>
      <c r="F52" s="270" t="s">
        <v>0</v>
      </c>
      <c r="G52" s="271">
        <v>1000000</v>
      </c>
      <c r="H52" s="1010" t="s">
        <v>357</v>
      </c>
      <c r="I52" s="271">
        <f t="shared" si="3"/>
        <v>1000000</v>
      </c>
      <c r="J52" s="271">
        <v>1000000</v>
      </c>
      <c r="K52" s="271">
        <v>0</v>
      </c>
      <c r="L52" s="1007" t="s">
        <v>366</v>
      </c>
    </row>
    <row r="53" spans="1:12" hidden="1">
      <c r="A53" s="1002"/>
      <c r="B53" s="1005"/>
      <c r="C53" s="1005"/>
      <c r="D53" s="1008"/>
      <c r="E53" s="1002"/>
      <c r="F53" s="270" t="s">
        <v>1</v>
      </c>
      <c r="G53" s="271"/>
      <c r="H53" s="1011"/>
      <c r="I53" s="271">
        <f t="shared" si="3"/>
        <v>0</v>
      </c>
      <c r="J53" s="271"/>
      <c r="K53" s="271"/>
      <c r="L53" s="1008"/>
    </row>
    <row r="54" spans="1:12" hidden="1">
      <c r="A54" s="1003"/>
      <c r="B54" s="1006"/>
      <c r="C54" s="1006"/>
      <c r="D54" s="1009"/>
      <c r="E54" s="1003"/>
      <c r="F54" s="270" t="s">
        <v>2</v>
      </c>
      <c r="G54" s="271">
        <f>G52+G53</f>
        <v>1000000</v>
      </c>
      <c r="H54" s="1012"/>
      <c r="I54" s="271">
        <f>I52+I53</f>
        <v>1000000</v>
      </c>
      <c r="J54" s="271">
        <f>J52+J53</f>
        <v>1000000</v>
      </c>
      <c r="K54" s="271">
        <f>K52+K53</f>
        <v>0</v>
      </c>
      <c r="L54" s="1009"/>
    </row>
    <row r="55" spans="1:12" hidden="1">
      <c r="A55" s="1001">
        <v>10</v>
      </c>
      <c r="B55" s="1004"/>
      <c r="C55" s="1004" t="s">
        <v>171</v>
      </c>
      <c r="D55" s="1007" t="s">
        <v>373</v>
      </c>
      <c r="E55" s="1001">
        <v>2023</v>
      </c>
      <c r="F55" s="270" t="s">
        <v>0</v>
      </c>
      <c r="G55" s="271">
        <v>1000000</v>
      </c>
      <c r="H55" s="1010" t="s">
        <v>357</v>
      </c>
      <c r="I55" s="271">
        <f>J55+K55</f>
        <v>1000000</v>
      </c>
      <c r="J55" s="271">
        <v>1000000</v>
      </c>
      <c r="K55" s="271">
        <v>0</v>
      </c>
      <c r="L55" s="1023" t="s">
        <v>366</v>
      </c>
    </row>
    <row r="56" spans="1:12" hidden="1">
      <c r="A56" s="1002"/>
      <c r="B56" s="1005"/>
      <c r="C56" s="1005"/>
      <c r="D56" s="1008"/>
      <c r="E56" s="1002"/>
      <c r="F56" s="270" t="s">
        <v>1</v>
      </c>
      <c r="G56" s="271"/>
      <c r="H56" s="1011"/>
      <c r="I56" s="271">
        <f>J56+K56</f>
        <v>0</v>
      </c>
      <c r="J56" s="271"/>
      <c r="K56" s="271"/>
      <c r="L56" s="1024"/>
    </row>
    <row r="57" spans="1:12" hidden="1">
      <c r="A57" s="1003"/>
      <c r="B57" s="1006"/>
      <c r="C57" s="1006"/>
      <c r="D57" s="1009"/>
      <c r="E57" s="1003"/>
      <c r="F57" s="270" t="s">
        <v>2</v>
      </c>
      <c r="G57" s="271">
        <f>G55+G56</f>
        <v>1000000</v>
      </c>
      <c r="H57" s="1012"/>
      <c r="I57" s="271">
        <f>I55+I56</f>
        <v>1000000</v>
      </c>
      <c r="J57" s="271">
        <f>J55+J56</f>
        <v>1000000</v>
      </c>
      <c r="K57" s="271">
        <f>K55+K56</f>
        <v>0</v>
      </c>
      <c r="L57" s="1025"/>
    </row>
    <row r="58" spans="1:12" hidden="1">
      <c r="A58" s="1001">
        <v>11</v>
      </c>
      <c r="B58" s="1004"/>
      <c r="C58" s="1004" t="s">
        <v>374</v>
      </c>
      <c r="D58" s="1007" t="s">
        <v>375</v>
      </c>
      <c r="E58" s="1001">
        <v>2023</v>
      </c>
      <c r="F58" s="270" t="s">
        <v>0</v>
      </c>
      <c r="G58" s="271">
        <v>36000</v>
      </c>
      <c r="H58" s="1010" t="s">
        <v>357</v>
      </c>
      <c r="I58" s="271">
        <f>J58+K58</f>
        <v>36000</v>
      </c>
      <c r="J58" s="271">
        <v>36000</v>
      </c>
      <c r="K58" s="271">
        <v>0</v>
      </c>
      <c r="L58" s="1007" t="s">
        <v>361</v>
      </c>
    </row>
    <row r="59" spans="1:12" hidden="1">
      <c r="A59" s="1002"/>
      <c r="B59" s="1005"/>
      <c r="C59" s="1005"/>
      <c r="D59" s="1008"/>
      <c r="E59" s="1002"/>
      <c r="F59" s="270" t="s">
        <v>1</v>
      </c>
      <c r="G59" s="271"/>
      <c r="H59" s="1011"/>
      <c r="I59" s="271">
        <f>J59+K59</f>
        <v>0</v>
      </c>
      <c r="J59" s="271"/>
      <c r="K59" s="271"/>
      <c r="L59" s="1008"/>
    </row>
    <row r="60" spans="1:12" hidden="1">
      <c r="A60" s="1003"/>
      <c r="B60" s="1006"/>
      <c r="C60" s="1006"/>
      <c r="D60" s="1009"/>
      <c r="E60" s="1003"/>
      <c r="F60" s="270" t="s">
        <v>2</v>
      </c>
      <c r="G60" s="271">
        <f>G58+G59</f>
        <v>36000</v>
      </c>
      <c r="H60" s="1012"/>
      <c r="I60" s="271">
        <f>I58+I59</f>
        <v>36000</v>
      </c>
      <c r="J60" s="271">
        <f>J58+J59</f>
        <v>36000</v>
      </c>
      <c r="K60" s="271">
        <f>K58+K59</f>
        <v>0</v>
      </c>
      <c r="L60" s="1009"/>
    </row>
    <row r="61" spans="1:12">
      <c r="A61" s="998"/>
      <c r="B61" s="1014" t="s">
        <v>47</v>
      </c>
      <c r="C61" s="1014"/>
      <c r="D61" s="1017" t="s">
        <v>48</v>
      </c>
      <c r="E61" s="998" t="s">
        <v>357</v>
      </c>
      <c r="F61" s="268" t="s">
        <v>0</v>
      </c>
      <c r="G61" s="269">
        <f>G64+G70+G67</f>
        <v>357755</v>
      </c>
      <c r="H61" s="1020" t="s">
        <v>357</v>
      </c>
      <c r="I61" s="269">
        <f t="shared" ref="I61:K62" si="4">I64+I70+I67</f>
        <v>357755</v>
      </c>
      <c r="J61" s="269">
        <f t="shared" si="4"/>
        <v>357755</v>
      </c>
      <c r="K61" s="269">
        <f t="shared" si="4"/>
        <v>0</v>
      </c>
      <c r="L61" s="998" t="s">
        <v>357</v>
      </c>
    </row>
    <row r="62" spans="1:12">
      <c r="A62" s="999"/>
      <c r="B62" s="1015"/>
      <c r="C62" s="1015"/>
      <c r="D62" s="1018"/>
      <c r="E62" s="999"/>
      <c r="F62" s="268" t="s">
        <v>1</v>
      </c>
      <c r="G62" s="269">
        <f>G65+G71+G68</f>
        <v>492075</v>
      </c>
      <c r="H62" s="1021"/>
      <c r="I62" s="269">
        <f t="shared" si="4"/>
        <v>492075</v>
      </c>
      <c r="J62" s="269">
        <f t="shared" si="4"/>
        <v>492075</v>
      </c>
      <c r="K62" s="269">
        <f t="shared" si="4"/>
        <v>0</v>
      </c>
      <c r="L62" s="999"/>
    </row>
    <row r="63" spans="1:12">
      <c r="A63" s="1000"/>
      <c r="B63" s="1016"/>
      <c r="C63" s="1016"/>
      <c r="D63" s="1019"/>
      <c r="E63" s="1000"/>
      <c r="F63" s="268" t="s">
        <v>2</v>
      </c>
      <c r="G63" s="269">
        <f>G61+G62</f>
        <v>849830</v>
      </c>
      <c r="H63" s="1022"/>
      <c r="I63" s="269">
        <f>I61+I62</f>
        <v>849830</v>
      </c>
      <c r="J63" s="269">
        <f>J61+J62</f>
        <v>849830</v>
      </c>
      <c r="K63" s="269">
        <f>K61+K62</f>
        <v>0</v>
      </c>
      <c r="L63" s="1000"/>
    </row>
    <row r="64" spans="1:12" hidden="1">
      <c r="A64" s="1001">
        <v>12</v>
      </c>
      <c r="B64" s="1004"/>
      <c r="C64" s="1004" t="s">
        <v>180</v>
      </c>
      <c r="D64" s="1007" t="s">
        <v>376</v>
      </c>
      <c r="E64" s="1001">
        <v>2023</v>
      </c>
      <c r="F64" s="270" t="s">
        <v>0</v>
      </c>
      <c r="G64" s="271">
        <v>22755</v>
      </c>
      <c r="H64" s="1010" t="s">
        <v>357</v>
      </c>
      <c r="I64" s="271">
        <f>J64+K64</f>
        <v>22755</v>
      </c>
      <c r="J64" s="271">
        <v>22755</v>
      </c>
      <c r="K64" s="271">
        <v>0</v>
      </c>
      <c r="L64" s="1007" t="s">
        <v>361</v>
      </c>
    </row>
    <row r="65" spans="1:12" hidden="1">
      <c r="A65" s="1002"/>
      <c r="B65" s="1005"/>
      <c r="C65" s="1005"/>
      <c r="D65" s="1008"/>
      <c r="E65" s="1002"/>
      <c r="F65" s="270" t="s">
        <v>1</v>
      </c>
      <c r="G65" s="271"/>
      <c r="H65" s="1011"/>
      <c r="I65" s="271">
        <f>J65+K65</f>
        <v>0</v>
      </c>
      <c r="J65" s="271"/>
      <c r="K65" s="271"/>
      <c r="L65" s="1008"/>
    </row>
    <row r="66" spans="1:12" hidden="1">
      <c r="A66" s="1003"/>
      <c r="B66" s="1006"/>
      <c r="C66" s="1006"/>
      <c r="D66" s="1009"/>
      <c r="E66" s="1003"/>
      <c r="F66" s="270" t="s">
        <v>2</v>
      </c>
      <c r="G66" s="271">
        <f>G64+G65</f>
        <v>22755</v>
      </c>
      <c r="H66" s="1012"/>
      <c r="I66" s="271">
        <f>I64+I65</f>
        <v>22755</v>
      </c>
      <c r="J66" s="271">
        <f>J64+J65</f>
        <v>22755</v>
      </c>
      <c r="K66" s="271">
        <f>K64+K65</f>
        <v>0</v>
      </c>
      <c r="L66" s="1009"/>
    </row>
    <row r="67" spans="1:12">
      <c r="A67" s="1001">
        <v>2</v>
      </c>
      <c r="B67" s="1004"/>
      <c r="C67" s="1004" t="s">
        <v>180</v>
      </c>
      <c r="D67" s="1007" t="s">
        <v>377</v>
      </c>
      <c r="E67" s="1001">
        <v>2023</v>
      </c>
      <c r="F67" s="270" t="s">
        <v>0</v>
      </c>
      <c r="G67" s="271">
        <v>0</v>
      </c>
      <c r="H67" s="1010" t="s">
        <v>357</v>
      </c>
      <c r="I67" s="271">
        <f>J67+K67</f>
        <v>0</v>
      </c>
      <c r="J67" s="271">
        <v>0</v>
      </c>
      <c r="K67" s="271">
        <v>0</v>
      </c>
      <c r="L67" s="1007" t="s">
        <v>361</v>
      </c>
    </row>
    <row r="68" spans="1:12">
      <c r="A68" s="1002"/>
      <c r="B68" s="1005"/>
      <c r="C68" s="1005"/>
      <c r="D68" s="1008"/>
      <c r="E68" s="1002"/>
      <c r="F68" s="270" t="s">
        <v>1</v>
      </c>
      <c r="G68" s="271">
        <v>492075</v>
      </c>
      <c r="H68" s="1011"/>
      <c r="I68" s="271">
        <f>J68+K68</f>
        <v>492075</v>
      </c>
      <c r="J68" s="271">
        <v>492075</v>
      </c>
      <c r="K68" s="271"/>
      <c r="L68" s="1008"/>
    </row>
    <row r="69" spans="1:12">
      <c r="A69" s="1003"/>
      <c r="B69" s="1006"/>
      <c r="C69" s="1006"/>
      <c r="D69" s="1009"/>
      <c r="E69" s="1003"/>
      <c r="F69" s="270" t="s">
        <v>2</v>
      </c>
      <c r="G69" s="271">
        <f>G67+G68</f>
        <v>492075</v>
      </c>
      <c r="H69" s="1012"/>
      <c r="I69" s="271">
        <f>I67+I68</f>
        <v>492075</v>
      </c>
      <c r="J69" s="271">
        <f>J67+J68</f>
        <v>492075</v>
      </c>
      <c r="K69" s="271">
        <f>K67+K68</f>
        <v>0</v>
      </c>
      <c r="L69" s="1009"/>
    </row>
    <row r="70" spans="1:12" hidden="1">
      <c r="A70" s="1001">
        <v>13</v>
      </c>
      <c r="B70" s="1004"/>
      <c r="C70" s="1004" t="s">
        <v>378</v>
      </c>
      <c r="D70" s="1007" t="s">
        <v>379</v>
      </c>
      <c r="E70" s="1001">
        <v>2023</v>
      </c>
      <c r="F70" s="270" t="s">
        <v>0</v>
      </c>
      <c r="G70" s="271">
        <v>335000</v>
      </c>
      <c r="H70" s="1010" t="s">
        <v>357</v>
      </c>
      <c r="I70" s="271">
        <f>J70+K70</f>
        <v>335000</v>
      </c>
      <c r="J70" s="271">
        <v>335000</v>
      </c>
      <c r="K70" s="271">
        <v>0</v>
      </c>
      <c r="L70" s="1007" t="s">
        <v>361</v>
      </c>
    </row>
    <row r="71" spans="1:12" hidden="1">
      <c r="A71" s="1002"/>
      <c r="B71" s="1005"/>
      <c r="C71" s="1005"/>
      <c r="D71" s="1008"/>
      <c r="E71" s="1002"/>
      <c r="F71" s="270" t="s">
        <v>1</v>
      </c>
      <c r="G71" s="271"/>
      <c r="H71" s="1011"/>
      <c r="I71" s="271">
        <f>J71+K71</f>
        <v>0</v>
      </c>
      <c r="J71" s="271"/>
      <c r="K71" s="271"/>
      <c r="L71" s="1008"/>
    </row>
    <row r="72" spans="1:12" hidden="1">
      <c r="A72" s="1003"/>
      <c r="B72" s="1006"/>
      <c r="C72" s="1006"/>
      <c r="D72" s="1009"/>
      <c r="E72" s="1003"/>
      <c r="F72" s="270" t="s">
        <v>2</v>
      </c>
      <c r="G72" s="271">
        <f>G70+G71</f>
        <v>335000</v>
      </c>
      <c r="H72" s="1012"/>
      <c r="I72" s="271">
        <f>I70+I71</f>
        <v>335000</v>
      </c>
      <c r="J72" s="271">
        <f>J70+J71</f>
        <v>335000</v>
      </c>
      <c r="K72" s="271">
        <f>K70+K71</f>
        <v>0</v>
      </c>
      <c r="L72" s="1009"/>
    </row>
    <row r="73" spans="1:12" hidden="1">
      <c r="A73" s="998"/>
      <c r="B73" s="1014" t="s">
        <v>49</v>
      </c>
      <c r="C73" s="1014"/>
      <c r="D73" s="1017" t="s">
        <v>50</v>
      </c>
      <c r="E73" s="998" t="s">
        <v>357</v>
      </c>
      <c r="F73" s="268" t="s">
        <v>0</v>
      </c>
      <c r="G73" s="269">
        <f>G76</f>
        <v>68000</v>
      </c>
      <c r="H73" s="1020" t="s">
        <v>357</v>
      </c>
      <c r="I73" s="269">
        <f t="shared" ref="I73:K74" si="5">I76</f>
        <v>68000</v>
      </c>
      <c r="J73" s="269">
        <f t="shared" si="5"/>
        <v>68000</v>
      </c>
      <c r="K73" s="269">
        <f t="shared" si="5"/>
        <v>0</v>
      </c>
      <c r="L73" s="998" t="s">
        <v>357</v>
      </c>
    </row>
    <row r="74" spans="1:12" hidden="1">
      <c r="A74" s="999"/>
      <c r="B74" s="1015"/>
      <c r="C74" s="1015"/>
      <c r="D74" s="1018"/>
      <c r="E74" s="999"/>
      <c r="F74" s="268" t="s">
        <v>1</v>
      </c>
      <c r="G74" s="269">
        <f>G77</f>
        <v>0</v>
      </c>
      <c r="H74" s="1021"/>
      <c r="I74" s="269">
        <f t="shared" si="5"/>
        <v>0</v>
      </c>
      <c r="J74" s="269">
        <f t="shared" si="5"/>
        <v>0</v>
      </c>
      <c r="K74" s="269">
        <f t="shared" si="5"/>
        <v>0</v>
      </c>
      <c r="L74" s="999"/>
    </row>
    <row r="75" spans="1:12" hidden="1">
      <c r="A75" s="1000"/>
      <c r="B75" s="1016"/>
      <c r="C75" s="1016"/>
      <c r="D75" s="1019"/>
      <c r="E75" s="1000"/>
      <c r="F75" s="268" t="s">
        <v>2</v>
      </c>
      <c r="G75" s="269">
        <f>G73+G74</f>
        <v>68000</v>
      </c>
      <c r="H75" s="1022"/>
      <c r="I75" s="269">
        <f>I73+I74</f>
        <v>68000</v>
      </c>
      <c r="J75" s="269">
        <f>J73+J74</f>
        <v>68000</v>
      </c>
      <c r="K75" s="269">
        <f>K73+K74</f>
        <v>0</v>
      </c>
      <c r="L75" s="1000"/>
    </row>
    <row r="76" spans="1:12" hidden="1">
      <c r="A76" s="1001">
        <v>14</v>
      </c>
      <c r="B76" s="1004"/>
      <c r="C76" s="1004" t="s">
        <v>183</v>
      </c>
      <c r="D76" s="1007" t="s">
        <v>380</v>
      </c>
      <c r="E76" s="1001">
        <v>2023</v>
      </c>
      <c r="F76" s="270" t="s">
        <v>0</v>
      </c>
      <c r="G76" s="271">
        <v>68000</v>
      </c>
      <c r="H76" s="1010" t="s">
        <v>357</v>
      </c>
      <c r="I76" s="271">
        <f>J76+K76</f>
        <v>68000</v>
      </c>
      <c r="J76" s="271">
        <v>68000</v>
      </c>
      <c r="K76" s="271">
        <v>0</v>
      </c>
      <c r="L76" s="1007" t="s">
        <v>381</v>
      </c>
    </row>
    <row r="77" spans="1:12" hidden="1">
      <c r="A77" s="1002"/>
      <c r="B77" s="1005"/>
      <c r="C77" s="1005"/>
      <c r="D77" s="1008"/>
      <c r="E77" s="1002"/>
      <c r="F77" s="270" t="s">
        <v>1</v>
      </c>
      <c r="G77" s="271"/>
      <c r="H77" s="1011"/>
      <c r="I77" s="271">
        <f>J77+K77</f>
        <v>0</v>
      </c>
      <c r="J77" s="271"/>
      <c r="K77" s="271"/>
      <c r="L77" s="1008"/>
    </row>
    <row r="78" spans="1:12" hidden="1">
      <c r="A78" s="1003"/>
      <c r="B78" s="1006"/>
      <c r="C78" s="1006"/>
      <c r="D78" s="1009"/>
      <c r="E78" s="1003"/>
      <c r="F78" s="270" t="s">
        <v>2</v>
      </c>
      <c r="G78" s="271">
        <f>G76+G77</f>
        <v>68000</v>
      </c>
      <c r="H78" s="1012"/>
      <c r="I78" s="271">
        <f>I76+I77</f>
        <v>68000</v>
      </c>
      <c r="J78" s="271">
        <f>J76+J77</f>
        <v>68000</v>
      </c>
      <c r="K78" s="271">
        <f>K76+K77</f>
        <v>0</v>
      </c>
      <c r="L78" s="1009"/>
    </row>
    <row r="79" spans="1:12" hidden="1">
      <c r="A79" s="998"/>
      <c r="B79" s="1014" t="s">
        <v>53</v>
      </c>
      <c r="C79" s="1014"/>
      <c r="D79" s="1017" t="s">
        <v>54</v>
      </c>
      <c r="E79" s="998" t="s">
        <v>357</v>
      </c>
      <c r="F79" s="268" t="s">
        <v>0</v>
      </c>
      <c r="G79" s="269">
        <f>G82+G85+G88+G91</f>
        <v>4048863</v>
      </c>
      <c r="H79" s="1020" t="s">
        <v>357</v>
      </c>
      <c r="I79" s="269">
        <f t="shared" ref="I79:K80" si="6">I82+I85+I88+I91</f>
        <v>4048863</v>
      </c>
      <c r="J79" s="269">
        <f t="shared" si="6"/>
        <v>4048863</v>
      </c>
      <c r="K79" s="269">
        <f t="shared" si="6"/>
        <v>0</v>
      </c>
      <c r="L79" s="998" t="s">
        <v>357</v>
      </c>
    </row>
    <row r="80" spans="1:12" hidden="1">
      <c r="A80" s="999"/>
      <c r="B80" s="1015"/>
      <c r="C80" s="1015"/>
      <c r="D80" s="1018"/>
      <c r="E80" s="999"/>
      <c r="F80" s="268" t="s">
        <v>1</v>
      </c>
      <c r="G80" s="269">
        <f>G83+G86+G89+G92</f>
        <v>0</v>
      </c>
      <c r="H80" s="1021"/>
      <c r="I80" s="269">
        <f t="shared" si="6"/>
        <v>0</v>
      </c>
      <c r="J80" s="269">
        <f t="shared" si="6"/>
        <v>0</v>
      </c>
      <c r="K80" s="269">
        <f t="shared" si="6"/>
        <v>0</v>
      </c>
      <c r="L80" s="999"/>
    </row>
    <row r="81" spans="1:12" hidden="1">
      <c r="A81" s="1000"/>
      <c r="B81" s="1016"/>
      <c r="C81" s="1016"/>
      <c r="D81" s="1019"/>
      <c r="E81" s="1000"/>
      <c r="F81" s="268" t="s">
        <v>2</v>
      </c>
      <c r="G81" s="269">
        <f>G79+G80</f>
        <v>4048863</v>
      </c>
      <c r="H81" s="1022"/>
      <c r="I81" s="269">
        <f>I79+I80</f>
        <v>4048863</v>
      </c>
      <c r="J81" s="269">
        <f>J79+J80</f>
        <v>4048863</v>
      </c>
      <c r="K81" s="269">
        <f>K79+K80</f>
        <v>0</v>
      </c>
      <c r="L81" s="1000"/>
    </row>
    <row r="82" spans="1:12" hidden="1">
      <c r="A82" s="1001">
        <v>15</v>
      </c>
      <c r="B82" s="1004"/>
      <c r="C82" s="1004" t="s">
        <v>198</v>
      </c>
      <c r="D82" s="1007" t="s">
        <v>371</v>
      </c>
      <c r="E82" s="1001">
        <v>2023</v>
      </c>
      <c r="F82" s="270" t="s">
        <v>0</v>
      </c>
      <c r="G82" s="271">
        <v>1260000</v>
      </c>
      <c r="H82" s="1010" t="s">
        <v>357</v>
      </c>
      <c r="I82" s="271">
        <f>J82+K82</f>
        <v>1260000</v>
      </c>
      <c r="J82" s="271">
        <v>1260000</v>
      </c>
      <c r="K82" s="271">
        <v>0</v>
      </c>
      <c r="L82" s="1007" t="s">
        <v>361</v>
      </c>
    </row>
    <row r="83" spans="1:12" hidden="1">
      <c r="A83" s="1002"/>
      <c r="B83" s="1005"/>
      <c r="C83" s="1005"/>
      <c r="D83" s="1008"/>
      <c r="E83" s="1002"/>
      <c r="F83" s="270" t="s">
        <v>1</v>
      </c>
      <c r="G83" s="271"/>
      <c r="H83" s="1011"/>
      <c r="I83" s="271">
        <f>J83+K83</f>
        <v>0</v>
      </c>
      <c r="J83" s="271"/>
      <c r="K83" s="271"/>
      <c r="L83" s="1008"/>
    </row>
    <row r="84" spans="1:12" hidden="1">
      <c r="A84" s="1003"/>
      <c r="B84" s="1006"/>
      <c r="C84" s="1006"/>
      <c r="D84" s="1009"/>
      <c r="E84" s="1003"/>
      <c r="F84" s="270" t="s">
        <v>2</v>
      </c>
      <c r="G84" s="271">
        <f>G82+G83</f>
        <v>1260000</v>
      </c>
      <c r="H84" s="1012"/>
      <c r="I84" s="271">
        <f>I82+I83</f>
        <v>1260000</v>
      </c>
      <c r="J84" s="271">
        <f>J82+J83</f>
        <v>1260000</v>
      </c>
      <c r="K84" s="271">
        <f>K82+K83</f>
        <v>0</v>
      </c>
      <c r="L84" s="1009"/>
    </row>
    <row r="85" spans="1:12" hidden="1">
      <c r="A85" s="1001">
        <v>16</v>
      </c>
      <c r="B85" s="1004"/>
      <c r="C85" s="1004" t="s">
        <v>198</v>
      </c>
      <c r="D85" s="1007" t="s">
        <v>382</v>
      </c>
      <c r="E85" s="1001">
        <v>2023</v>
      </c>
      <c r="F85" s="270" t="s">
        <v>0</v>
      </c>
      <c r="G85" s="271">
        <v>1650000</v>
      </c>
      <c r="H85" s="1010" t="s">
        <v>357</v>
      </c>
      <c r="I85" s="271">
        <f>J85+K85</f>
        <v>1650000</v>
      </c>
      <c r="J85" s="271">
        <v>1650000</v>
      </c>
      <c r="K85" s="271">
        <v>0</v>
      </c>
      <c r="L85" s="1007" t="s">
        <v>361</v>
      </c>
    </row>
    <row r="86" spans="1:12" hidden="1">
      <c r="A86" s="1002"/>
      <c r="B86" s="1005"/>
      <c r="C86" s="1005"/>
      <c r="D86" s="1008"/>
      <c r="E86" s="1002"/>
      <c r="F86" s="270" t="s">
        <v>1</v>
      </c>
      <c r="G86" s="271"/>
      <c r="H86" s="1011"/>
      <c r="I86" s="271">
        <f>J86+K86</f>
        <v>0</v>
      </c>
      <c r="J86" s="271"/>
      <c r="K86" s="271"/>
      <c r="L86" s="1008"/>
    </row>
    <row r="87" spans="1:12" hidden="1">
      <c r="A87" s="1003"/>
      <c r="B87" s="1006"/>
      <c r="C87" s="1006"/>
      <c r="D87" s="1009"/>
      <c r="E87" s="1003"/>
      <c r="F87" s="270" t="s">
        <v>2</v>
      </c>
      <c r="G87" s="271">
        <f>G85+G86</f>
        <v>1650000</v>
      </c>
      <c r="H87" s="1012"/>
      <c r="I87" s="271">
        <f>I85+I86</f>
        <v>1650000</v>
      </c>
      <c r="J87" s="271">
        <f>J85+J86</f>
        <v>1650000</v>
      </c>
      <c r="K87" s="271">
        <f>K85+K86</f>
        <v>0</v>
      </c>
      <c r="L87" s="1009"/>
    </row>
    <row r="88" spans="1:12" hidden="1">
      <c r="A88" s="1001">
        <v>17</v>
      </c>
      <c r="B88" s="1004"/>
      <c r="C88" s="1004" t="s">
        <v>198</v>
      </c>
      <c r="D88" s="1007" t="s">
        <v>383</v>
      </c>
      <c r="E88" s="1001">
        <v>2023</v>
      </c>
      <c r="F88" s="270" t="s">
        <v>0</v>
      </c>
      <c r="G88" s="271">
        <v>338863</v>
      </c>
      <c r="H88" s="1010" t="s">
        <v>357</v>
      </c>
      <c r="I88" s="271">
        <f>J88+K88</f>
        <v>338863</v>
      </c>
      <c r="J88" s="271">
        <v>338863</v>
      </c>
      <c r="K88" s="271">
        <v>0</v>
      </c>
      <c r="L88" s="1007" t="s">
        <v>361</v>
      </c>
    </row>
    <row r="89" spans="1:12" hidden="1">
      <c r="A89" s="1002"/>
      <c r="B89" s="1005"/>
      <c r="C89" s="1005"/>
      <c r="D89" s="1008"/>
      <c r="E89" s="1002"/>
      <c r="F89" s="270" t="s">
        <v>1</v>
      </c>
      <c r="G89" s="271"/>
      <c r="H89" s="1011"/>
      <c r="I89" s="271">
        <f>J89+K89</f>
        <v>0</v>
      </c>
      <c r="J89" s="271"/>
      <c r="K89" s="271"/>
      <c r="L89" s="1008"/>
    </row>
    <row r="90" spans="1:12" hidden="1">
      <c r="A90" s="1003"/>
      <c r="B90" s="1006"/>
      <c r="C90" s="1006"/>
      <c r="D90" s="1009"/>
      <c r="E90" s="1003"/>
      <c r="F90" s="270" t="s">
        <v>2</v>
      </c>
      <c r="G90" s="271">
        <f>G88+G89</f>
        <v>338863</v>
      </c>
      <c r="H90" s="1012"/>
      <c r="I90" s="271">
        <f>I88+I89</f>
        <v>338863</v>
      </c>
      <c r="J90" s="271">
        <f>J88+J89</f>
        <v>338863</v>
      </c>
      <c r="K90" s="271">
        <f>K88+K89</f>
        <v>0</v>
      </c>
      <c r="L90" s="1009"/>
    </row>
    <row r="91" spans="1:12" hidden="1">
      <c r="A91" s="1001">
        <v>18</v>
      </c>
      <c r="B91" s="1004"/>
      <c r="C91" s="1004" t="s">
        <v>198</v>
      </c>
      <c r="D91" s="1007" t="s">
        <v>384</v>
      </c>
      <c r="E91" s="1001">
        <v>2023</v>
      </c>
      <c r="F91" s="270" t="s">
        <v>0</v>
      </c>
      <c r="G91" s="271">
        <v>800000</v>
      </c>
      <c r="H91" s="1010" t="s">
        <v>357</v>
      </c>
      <c r="I91" s="271">
        <f>J91+K91</f>
        <v>800000</v>
      </c>
      <c r="J91" s="271">
        <v>800000</v>
      </c>
      <c r="K91" s="271">
        <v>0</v>
      </c>
      <c r="L91" s="1007" t="s">
        <v>366</v>
      </c>
    </row>
    <row r="92" spans="1:12" hidden="1">
      <c r="A92" s="1002"/>
      <c r="B92" s="1005"/>
      <c r="C92" s="1005"/>
      <c r="D92" s="1008"/>
      <c r="E92" s="1002"/>
      <c r="F92" s="270" t="s">
        <v>1</v>
      </c>
      <c r="G92" s="271"/>
      <c r="H92" s="1011"/>
      <c r="I92" s="271">
        <f>J92+K92</f>
        <v>0</v>
      </c>
      <c r="J92" s="271"/>
      <c r="K92" s="271"/>
      <c r="L92" s="1008"/>
    </row>
    <row r="93" spans="1:12" hidden="1">
      <c r="A93" s="1003"/>
      <c r="B93" s="1006"/>
      <c r="C93" s="1006"/>
      <c r="D93" s="1009"/>
      <c r="E93" s="1003"/>
      <c r="F93" s="270" t="s">
        <v>2</v>
      </c>
      <c r="G93" s="271">
        <f>G91+G92</f>
        <v>800000</v>
      </c>
      <c r="H93" s="1012"/>
      <c r="I93" s="271">
        <f>I91+I92</f>
        <v>800000</v>
      </c>
      <c r="J93" s="271">
        <f>J91+J92</f>
        <v>800000</v>
      </c>
      <c r="K93" s="271">
        <f>K91+K92</f>
        <v>0</v>
      </c>
      <c r="L93" s="1009"/>
    </row>
    <row r="94" spans="1:12" hidden="1">
      <c r="A94" s="998"/>
      <c r="B94" s="1014" t="s">
        <v>59</v>
      </c>
      <c r="C94" s="1014"/>
      <c r="D94" s="1017" t="s">
        <v>60</v>
      </c>
      <c r="E94" s="998" t="s">
        <v>357</v>
      </c>
      <c r="F94" s="268" t="s">
        <v>0</v>
      </c>
      <c r="G94" s="269">
        <f>G97+G100+G103+G106</f>
        <v>205200</v>
      </c>
      <c r="H94" s="1020" t="s">
        <v>357</v>
      </c>
      <c r="I94" s="269">
        <f t="shared" ref="I94:K95" si="7">I97+I100+I103+I106</f>
        <v>205200</v>
      </c>
      <c r="J94" s="269">
        <f t="shared" si="7"/>
        <v>205200</v>
      </c>
      <c r="K94" s="269">
        <f t="shared" si="7"/>
        <v>0</v>
      </c>
      <c r="L94" s="998" t="s">
        <v>357</v>
      </c>
    </row>
    <row r="95" spans="1:12" hidden="1">
      <c r="A95" s="999"/>
      <c r="B95" s="1015"/>
      <c r="C95" s="1015"/>
      <c r="D95" s="1018"/>
      <c r="E95" s="999"/>
      <c r="F95" s="268" t="s">
        <v>1</v>
      </c>
      <c r="G95" s="269">
        <f>G98+G101+G104+G107</f>
        <v>0</v>
      </c>
      <c r="H95" s="1021"/>
      <c r="I95" s="269">
        <f t="shared" si="7"/>
        <v>0</v>
      </c>
      <c r="J95" s="269">
        <f t="shared" si="7"/>
        <v>0</v>
      </c>
      <c r="K95" s="269">
        <f t="shared" si="7"/>
        <v>0</v>
      </c>
      <c r="L95" s="999"/>
    </row>
    <row r="96" spans="1:12" hidden="1">
      <c r="A96" s="1000"/>
      <c r="B96" s="1016"/>
      <c r="C96" s="1016"/>
      <c r="D96" s="1019"/>
      <c r="E96" s="1000"/>
      <c r="F96" s="268" t="s">
        <v>2</v>
      </c>
      <c r="G96" s="269">
        <f>G94+G95</f>
        <v>205200</v>
      </c>
      <c r="H96" s="1022"/>
      <c r="I96" s="269">
        <f>I94+I95</f>
        <v>205200</v>
      </c>
      <c r="J96" s="269">
        <f>J94+J95</f>
        <v>205200</v>
      </c>
      <c r="K96" s="269">
        <f>K94+K95</f>
        <v>0</v>
      </c>
      <c r="L96" s="1000"/>
    </row>
    <row r="97" spans="1:12" hidden="1">
      <c r="A97" s="1001">
        <v>19</v>
      </c>
      <c r="B97" s="1004"/>
      <c r="C97" s="1004" t="s">
        <v>218</v>
      </c>
      <c r="D97" s="1007" t="s">
        <v>385</v>
      </c>
      <c r="E97" s="1001">
        <v>2023</v>
      </c>
      <c r="F97" s="270" t="s">
        <v>0</v>
      </c>
      <c r="G97" s="271">
        <v>61500</v>
      </c>
      <c r="H97" s="1010" t="s">
        <v>357</v>
      </c>
      <c r="I97" s="271">
        <f>J97+K97</f>
        <v>61500</v>
      </c>
      <c r="J97" s="271">
        <v>61500</v>
      </c>
      <c r="K97" s="271">
        <v>0</v>
      </c>
      <c r="L97" s="1007" t="s">
        <v>386</v>
      </c>
    </row>
    <row r="98" spans="1:12" hidden="1">
      <c r="A98" s="1002"/>
      <c r="B98" s="1005"/>
      <c r="C98" s="1005"/>
      <c r="D98" s="1008"/>
      <c r="E98" s="1002"/>
      <c r="F98" s="270" t="s">
        <v>1</v>
      </c>
      <c r="G98" s="271"/>
      <c r="H98" s="1011"/>
      <c r="I98" s="271">
        <f>J98+K98</f>
        <v>0</v>
      </c>
      <c r="J98" s="271"/>
      <c r="K98" s="271"/>
      <c r="L98" s="1008"/>
    </row>
    <row r="99" spans="1:12" hidden="1">
      <c r="A99" s="1003"/>
      <c r="B99" s="1006"/>
      <c r="C99" s="1006"/>
      <c r="D99" s="1009"/>
      <c r="E99" s="1003"/>
      <c r="F99" s="270" t="s">
        <v>2</v>
      </c>
      <c r="G99" s="271">
        <f>G97+G98</f>
        <v>61500</v>
      </c>
      <c r="H99" s="1012"/>
      <c r="I99" s="271">
        <f>I97+I98</f>
        <v>61500</v>
      </c>
      <c r="J99" s="271">
        <f>J97+J98</f>
        <v>61500</v>
      </c>
      <c r="K99" s="271">
        <f>K97+K98</f>
        <v>0</v>
      </c>
      <c r="L99" s="1009"/>
    </row>
    <row r="100" spans="1:12" hidden="1">
      <c r="A100" s="1001">
        <v>20</v>
      </c>
      <c r="B100" s="1004"/>
      <c r="C100" s="1004" t="s">
        <v>234</v>
      </c>
      <c r="D100" s="1007" t="s">
        <v>387</v>
      </c>
      <c r="E100" s="1001">
        <v>2023</v>
      </c>
      <c r="F100" s="270" t="s">
        <v>0</v>
      </c>
      <c r="G100" s="271">
        <v>21000</v>
      </c>
      <c r="H100" s="1010" t="s">
        <v>357</v>
      </c>
      <c r="I100" s="271">
        <f>J100+K100</f>
        <v>21000</v>
      </c>
      <c r="J100" s="271">
        <v>21000</v>
      </c>
      <c r="K100" s="271">
        <v>0</v>
      </c>
      <c r="L100" s="1007" t="s">
        <v>388</v>
      </c>
    </row>
    <row r="101" spans="1:12" hidden="1">
      <c r="A101" s="1002"/>
      <c r="B101" s="1005"/>
      <c r="C101" s="1005"/>
      <c r="D101" s="1008"/>
      <c r="E101" s="1002"/>
      <c r="F101" s="270" t="s">
        <v>1</v>
      </c>
      <c r="G101" s="271"/>
      <c r="H101" s="1011"/>
      <c r="I101" s="271">
        <f>J101+K101</f>
        <v>0</v>
      </c>
      <c r="J101" s="271"/>
      <c r="K101" s="271"/>
      <c r="L101" s="1008"/>
    </row>
    <row r="102" spans="1:12" hidden="1">
      <c r="A102" s="1003"/>
      <c r="B102" s="1006"/>
      <c r="C102" s="1006"/>
      <c r="D102" s="1009"/>
      <c r="E102" s="1003"/>
      <c r="F102" s="270" t="s">
        <v>2</v>
      </c>
      <c r="G102" s="271">
        <f>G100+G101</f>
        <v>21000</v>
      </c>
      <c r="H102" s="1012"/>
      <c r="I102" s="271">
        <f>I100+I101</f>
        <v>21000</v>
      </c>
      <c r="J102" s="271">
        <f>J100+J101</f>
        <v>21000</v>
      </c>
      <c r="K102" s="271">
        <f>K100+K101</f>
        <v>0</v>
      </c>
      <c r="L102" s="1009"/>
    </row>
    <row r="103" spans="1:12" hidden="1">
      <c r="A103" s="1001">
        <v>21</v>
      </c>
      <c r="B103" s="1004"/>
      <c r="C103" s="1004" t="s">
        <v>236</v>
      </c>
      <c r="D103" s="1007" t="s">
        <v>389</v>
      </c>
      <c r="E103" s="1001">
        <v>2023</v>
      </c>
      <c r="F103" s="270" t="s">
        <v>0</v>
      </c>
      <c r="G103" s="271">
        <v>12000</v>
      </c>
      <c r="H103" s="1010" t="s">
        <v>357</v>
      </c>
      <c r="I103" s="271">
        <f>J103+K103</f>
        <v>12000</v>
      </c>
      <c r="J103" s="271">
        <v>12000</v>
      </c>
      <c r="K103" s="271">
        <v>0</v>
      </c>
      <c r="L103" s="1007" t="s">
        <v>390</v>
      </c>
    </row>
    <row r="104" spans="1:12" hidden="1">
      <c r="A104" s="1002"/>
      <c r="B104" s="1005"/>
      <c r="C104" s="1005"/>
      <c r="D104" s="1008"/>
      <c r="E104" s="1002"/>
      <c r="F104" s="270" t="s">
        <v>1</v>
      </c>
      <c r="G104" s="271"/>
      <c r="H104" s="1011"/>
      <c r="I104" s="271">
        <f>J104+K104</f>
        <v>0</v>
      </c>
      <c r="J104" s="271"/>
      <c r="K104" s="271"/>
      <c r="L104" s="1008"/>
    </row>
    <row r="105" spans="1:12" hidden="1">
      <c r="A105" s="1003"/>
      <c r="B105" s="1006"/>
      <c r="C105" s="1006"/>
      <c r="D105" s="1009"/>
      <c r="E105" s="1003"/>
      <c r="F105" s="270" t="s">
        <v>2</v>
      </c>
      <c r="G105" s="271">
        <f>G103+G104</f>
        <v>12000</v>
      </c>
      <c r="H105" s="1012"/>
      <c r="I105" s="271">
        <f>I103+I104</f>
        <v>12000</v>
      </c>
      <c r="J105" s="271">
        <f>J103+J104</f>
        <v>12000</v>
      </c>
      <c r="K105" s="271">
        <f>K103+K104</f>
        <v>0</v>
      </c>
      <c r="L105" s="1009"/>
    </row>
    <row r="106" spans="1:12" hidden="1">
      <c r="A106" s="1001">
        <v>22</v>
      </c>
      <c r="B106" s="1004"/>
      <c r="C106" s="1004" t="s">
        <v>238</v>
      </c>
      <c r="D106" s="1007" t="s">
        <v>385</v>
      </c>
      <c r="E106" s="1001">
        <v>2023</v>
      </c>
      <c r="F106" s="270" t="s">
        <v>0</v>
      </c>
      <c r="G106" s="271">
        <v>110700</v>
      </c>
      <c r="H106" s="1010" t="s">
        <v>357</v>
      </c>
      <c r="I106" s="271">
        <f>J106+K106</f>
        <v>110700</v>
      </c>
      <c r="J106" s="271">
        <v>110700</v>
      </c>
      <c r="K106" s="271">
        <v>0</v>
      </c>
      <c r="L106" s="1007" t="s">
        <v>386</v>
      </c>
    </row>
    <row r="107" spans="1:12" hidden="1">
      <c r="A107" s="1002"/>
      <c r="B107" s="1005"/>
      <c r="C107" s="1005"/>
      <c r="D107" s="1008"/>
      <c r="E107" s="1002"/>
      <c r="F107" s="270" t="s">
        <v>1</v>
      </c>
      <c r="G107" s="271"/>
      <c r="H107" s="1011"/>
      <c r="I107" s="271">
        <f>J107+K107</f>
        <v>0</v>
      </c>
      <c r="J107" s="271"/>
      <c r="K107" s="271"/>
      <c r="L107" s="1008"/>
    </row>
    <row r="108" spans="1:12" hidden="1">
      <c r="A108" s="1003"/>
      <c r="B108" s="1006"/>
      <c r="C108" s="1006"/>
      <c r="D108" s="1009"/>
      <c r="E108" s="1003"/>
      <c r="F108" s="270" t="s">
        <v>2</v>
      </c>
      <c r="G108" s="271">
        <f>G106+G107</f>
        <v>110700</v>
      </c>
      <c r="H108" s="1012"/>
      <c r="I108" s="271">
        <f>I106+I107</f>
        <v>110700</v>
      </c>
      <c r="J108" s="271">
        <f>J106+J107</f>
        <v>110700</v>
      </c>
      <c r="K108" s="271">
        <f>K106+K107</f>
        <v>0</v>
      </c>
      <c r="L108" s="1009"/>
    </row>
    <row r="109" spans="1:12" hidden="1">
      <c r="A109" s="998"/>
      <c r="B109" s="1014" t="s">
        <v>61</v>
      </c>
      <c r="C109" s="1014"/>
      <c r="D109" s="1017" t="s">
        <v>62</v>
      </c>
      <c r="E109" s="998" t="s">
        <v>357</v>
      </c>
      <c r="F109" s="268" t="s">
        <v>0</v>
      </c>
      <c r="G109" s="269">
        <f>G112+G115+G118+G121</f>
        <v>2593344</v>
      </c>
      <c r="H109" s="1020" t="s">
        <v>357</v>
      </c>
      <c r="I109" s="269">
        <f t="shared" ref="I109:K110" si="8">I112+I115+I118+I121</f>
        <v>2593344</v>
      </c>
      <c r="J109" s="269">
        <f t="shared" si="8"/>
        <v>2593344</v>
      </c>
      <c r="K109" s="269">
        <f t="shared" si="8"/>
        <v>0</v>
      </c>
      <c r="L109" s="998" t="s">
        <v>357</v>
      </c>
    </row>
    <row r="110" spans="1:12" hidden="1">
      <c r="A110" s="999"/>
      <c r="B110" s="1015"/>
      <c r="C110" s="1015"/>
      <c r="D110" s="1018"/>
      <c r="E110" s="999"/>
      <c r="F110" s="268" t="s">
        <v>1</v>
      </c>
      <c r="G110" s="269">
        <f>G113+G116+G119+G122</f>
        <v>0</v>
      </c>
      <c r="H110" s="1021"/>
      <c r="I110" s="269">
        <f t="shared" si="8"/>
        <v>0</v>
      </c>
      <c r="J110" s="269">
        <f t="shared" si="8"/>
        <v>0</v>
      </c>
      <c r="K110" s="269">
        <f t="shared" si="8"/>
        <v>0</v>
      </c>
      <c r="L110" s="999"/>
    </row>
    <row r="111" spans="1:12" hidden="1">
      <c r="A111" s="1000"/>
      <c r="B111" s="1016"/>
      <c r="C111" s="1016"/>
      <c r="D111" s="1019"/>
      <c r="E111" s="1000"/>
      <c r="F111" s="268" t="s">
        <v>2</v>
      </c>
      <c r="G111" s="269">
        <f>G109+G110</f>
        <v>2593344</v>
      </c>
      <c r="H111" s="1022"/>
      <c r="I111" s="269">
        <f>I109+I110</f>
        <v>2593344</v>
      </c>
      <c r="J111" s="269">
        <f>J109+J110</f>
        <v>2593344</v>
      </c>
      <c r="K111" s="269">
        <f>K109+K110</f>
        <v>0</v>
      </c>
      <c r="L111" s="1000"/>
    </row>
    <row r="112" spans="1:12" hidden="1">
      <c r="A112" s="1001">
        <v>23</v>
      </c>
      <c r="B112" s="1004"/>
      <c r="C112" s="1004" t="s">
        <v>391</v>
      </c>
      <c r="D112" s="1007" t="s">
        <v>392</v>
      </c>
      <c r="E112" s="1001">
        <v>2023</v>
      </c>
      <c r="F112" s="270" t="s">
        <v>0</v>
      </c>
      <c r="G112" s="271">
        <v>915544</v>
      </c>
      <c r="H112" s="1010" t="s">
        <v>357</v>
      </c>
      <c r="I112" s="271">
        <f>J112+K112</f>
        <v>915544</v>
      </c>
      <c r="J112" s="271">
        <v>915544</v>
      </c>
      <c r="K112" s="271">
        <v>0</v>
      </c>
      <c r="L112" s="1007" t="s">
        <v>393</v>
      </c>
    </row>
    <row r="113" spans="1:12" hidden="1">
      <c r="A113" s="1002"/>
      <c r="B113" s="1005"/>
      <c r="C113" s="1005"/>
      <c r="D113" s="1008"/>
      <c r="E113" s="1002"/>
      <c r="F113" s="270" t="s">
        <v>1</v>
      </c>
      <c r="G113" s="271"/>
      <c r="H113" s="1011"/>
      <c r="I113" s="271">
        <f>J113+K113</f>
        <v>0</v>
      </c>
      <c r="J113" s="271"/>
      <c r="K113" s="271"/>
      <c r="L113" s="1008"/>
    </row>
    <row r="114" spans="1:12" hidden="1">
      <c r="A114" s="1003"/>
      <c r="B114" s="1006"/>
      <c r="C114" s="1006"/>
      <c r="D114" s="1009"/>
      <c r="E114" s="1003"/>
      <c r="F114" s="270" t="s">
        <v>2</v>
      </c>
      <c r="G114" s="271">
        <f>G112+G113</f>
        <v>915544</v>
      </c>
      <c r="H114" s="1012"/>
      <c r="I114" s="271">
        <f>I112+I113</f>
        <v>915544</v>
      </c>
      <c r="J114" s="271">
        <f>J112+J113</f>
        <v>915544</v>
      </c>
      <c r="K114" s="271">
        <f>K112+K113</f>
        <v>0</v>
      </c>
      <c r="L114" s="1009"/>
    </row>
    <row r="115" spans="1:12" hidden="1">
      <c r="A115" s="1001">
        <v>24</v>
      </c>
      <c r="B115" s="1004"/>
      <c r="C115" s="1004" t="s">
        <v>394</v>
      </c>
      <c r="D115" s="1007" t="s">
        <v>395</v>
      </c>
      <c r="E115" s="1001">
        <v>2023</v>
      </c>
      <c r="F115" s="270" t="s">
        <v>0</v>
      </c>
      <c r="G115" s="271">
        <v>60000</v>
      </c>
      <c r="H115" s="1010" t="s">
        <v>357</v>
      </c>
      <c r="I115" s="271">
        <f>J115+K115</f>
        <v>60000</v>
      </c>
      <c r="J115" s="271">
        <v>60000</v>
      </c>
      <c r="K115" s="271">
        <v>0</v>
      </c>
      <c r="L115" s="1007" t="s">
        <v>396</v>
      </c>
    </row>
    <row r="116" spans="1:12" hidden="1">
      <c r="A116" s="1002"/>
      <c r="B116" s="1005"/>
      <c r="C116" s="1005"/>
      <c r="D116" s="1008"/>
      <c r="E116" s="1002"/>
      <c r="F116" s="270" t="s">
        <v>1</v>
      </c>
      <c r="G116" s="271"/>
      <c r="H116" s="1011"/>
      <c r="I116" s="271">
        <f>J116+K116</f>
        <v>0</v>
      </c>
      <c r="J116" s="271"/>
      <c r="K116" s="271"/>
      <c r="L116" s="1008"/>
    </row>
    <row r="117" spans="1:12" hidden="1">
      <c r="A117" s="1003"/>
      <c r="B117" s="1006"/>
      <c r="C117" s="1006"/>
      <c r="D117" s="1009"/>
      <c r="E117" s="1003"/>
      <c r="F117" s="270" t="s">
        <v>2</v>
      </c>
      <c r="G117" s="271">
        <f>G115+G116</f>
        <v>60000</v>
      </c>
      <c r="H117" s="1012"/>
      <c r="I117" s="271">
        <f>I115+I116</f>
        <v>60000</v>
      </c>
      <c r="J117" s="271">
        <f>J115+J116</f>
        <v>60000</v>
      </c>
      <c r="K117" s="271">
        <f>K115+K116</f>
        <v>0</v>
      </c>
      <c r="L117" s="1009"/>
    </row>
    <row r="118" spans="1:12" hidden="1">
      <c r="A118" s="1001">
        <v>25</v>
      </c>
      <c r="B118" s="1004"/>
      <c r="C118" s="1004" t="s">
        <v>397</v>
      </c>
      <c r="D118" s="1007" t="s">
        <v>398</v>
      </c>
      <c r="E118" s="1001">
        <v>2023</v>
      </c>
      <c r="F118" s="270" t="s">
        <v>0</v>
      </c>
      <c r="G118" s="271">
        <v>1497800</v>
      </c>
      <c r="H118" s="1010" t="s">
        <v>357</v>
      </c>
      <c r="I118" s="271">
        <f>J118+K118</f>
        <v>1497800</v>
      </c>
      <c r="J118" s="271">
        <v>1497800</v>
      </c>
      <c r="K118" s="271">
        <v>0</v>
      </c>
      <c r="L118" s="1007" t="s">
        <v>399</v>
      </c>
    </row>
    <row r="119" spans="1:12" hidden="1">
      <c r="A119" s="1002"/>
      <c r="B119" s="1005"/>
      <c r="C119" s="1005"/>
      <c r="D119" s="1008"/>
      <c r="E119" s="1002"/>
      <c r="F119" s="270" t="s">
        <v>1</v>
      </c>
      <c r="G119" s="271"/>
      <c r="H119" s="1011"/>
      <c r="I119" s="271">
        <f>J119+K119</f>
        <v>0</v>
      </c>
      <c r="J119" s="271"/>
      <c r="K119" s="271"/>
      <c r="L119" s="1008"/>
    </row>
    <row r="120" spans="1:12" hidden="1">
      <c r="A120" s="1003"/>
      <c r="B120" s="1006"/>
      <c r="C120" s="1006"/>
      <c r="D120" s="1009"/>
      <c r="E120" s="1003"/>
      <c r="F120" s="270" t="s">
        <v>2</v>
      </c>
      <c r="G120" s="271">
        <f>G118+G119</f>
        <v>1497800</v>
      </c>
      <c r="H120" s="1012"/>
      <c r="I120" s="271">
        <f>I118+I119</f>
        <v>1497800</v>
      </c>
      <c r="J120" s="271">
        <f>J118+J119</f>
        <v>1497800</v>
      </c>
      <c r="K120" s="271">
        <f>K118+K119</f>
        <v>0</v>
      </c>
      <c r="L120" s="1009"/>
    </row>
    <row r="121" spans="1:12" hidden="1">
      <c r="A121" s="1001">
        <v>26</v>
      </c>
      <c r="B121" s="1004"/>
      <c r="C121" s="1004" t="s">
        <v>397</v>
      </c>
      <c r="D121" s="1007" t="s">
        <v>400</v>
      </c>
      <c r="E121" s="1001">
        <v>2023</v>
      </c>
      <c r="F121" s="270" t="s">
        <v>0</v>
      </c>
      <c r="G121" s="271">
        <v>120000</v>
      </c>
      <c r="H121" s="1010" t="s">
        <v>357</v>
      </c>
      <c r="I121" s="271">
        <f>J121+K121</f>
        <v>120000</v>
      </c>
      <c r="J121" s="271">
        <v>120000</v>
      </c>
      <c r="K121" s="271">
        <v>0</v>
      </c>
      <c r="L121" s="1007" t="s">
        <v>399</v>
      </c>
    </row>
    <row r="122" spans="1:12" hidden="1">
      <c r="A122" s="1002"/>
      <c r="B122" s="1005"/>
      <c r="C122" s="1005"/>
      <c r="D122" s="1008"/>
      <c r="E122" s="1002"/>
      <c r="F122" s="270" t="s">
        <v>1</v>
      </c>
      <c r="G122" s="271"/>
      <c r="H122" s="1011"/>
      <c r="I122" s="271">
        <f>J122+K122</f>
        <v>0</v>
      </c>
      <c r="J122" s="271"/>
      <c r="K122" s="271"/>
      <c r="L122" s="1008"/>
    </row>
    <row r="123" spans="1:12" hidden="1">
      <c r="A123" s="1003"/>
      <c r="B123" s="1006"/>
      <c r="C123" s="1006"/>
      <c r="D123" s="1009"/>
      <c r="E123" s="1003"/>
      <c r="F123" s="270" t="s">
        <v>2</v>
      </c>
      <c r="G123" s="271">
        <f>G121+G122</f>
        <v>120000</v>
      </c>
      <c r="H123" s="1012"/>
      <c r="I123" s="271">
        <f>I121+I122</f>
        <v>120000</v>
      </c>
      <c r="J123" s="271">
        <f>J121+J122</f>
        <v>120000</v>
      </c>
      <c r="K123" s="271">
        <f>K121+K122</f>
        <v>0</v>
      </c>
      <c r="L123" s="1009"/>
    </row>
    <row r="124" spans="1:12" hidden="1">
      <c r="A124" s="998"/>
      <c r="B124" s="1014" t="s">
        <v>25</v>
      </c>
      <c r="C124" s="1014"/>
      <c r="D124" s="1017" t="s">
        <v>63</v>
      </c>
      <c r="E124" s="998" t="s">
        <v>357</v>
      </c>
      <c r="F124" s="268" t="s">
        <v>0</v>
      </c>
      <c r="G124" s="269">
        <f>G127+G130</f>
        <v>259810</v>
      </c>
      <c r="H124" s="1020" t="s">
        <v>357</v>
      </c>
      <c r="I124" s="269">
        <f t="shared" ref="I124:K125" si="9">I127+I130</f>
        <v>259810</v>
      </c>
      <c r="J124" s="269">
        <f t="shared" si="9"/>
        <v>259810</v>
      </c>
      <c r="K124" s="269">
        <f t="shared" si="9"/>
        <v>0</v>
      </c>
      <c r="L124" s="998" t="s">
        <v>357</v>
      </c>
    </row>
    <row r="125" spans="1:12" hidden="1">
      <c r="A125" s="999"/>
      <c r="B125" s="1015"/>
      <c r="C125" s="1015"/>
      <c r="D125" s="1018"/>
      <c r="E125" s="999"/>
      <c r="F125" s="268" t="s">
        <v>1</v>
      </c>
      <c r="G125" s="269">
        <f>G128+G131</f>
        <v>0</v>
      </c>
      <c r="H125" s="1021"/>
      <c r="I125" s="269">
        <f t="shared" si="9"/>
        <v>0</v>
      </c>
      <c r="J125" s="269">
        <f t="shared" si="9"/>
        <v>0</v>
      </c>
      <c r="K125" s="269">
        <f t="shared" si="9"/>
        <v>0</v>
      </c>
      <c r="L125" s="999"/>
    </row>
    <row r="126" spans="1:12" hidden="1">
      <c r="A126" s="1000"/>
      <c r="B126" s="1016"/>
      <c r="C126" s="1016"/>
      <c r="D126" s="1019"/>
      <c r="E126" s="1000"/>
      <c r="F126" s="268" t="s">
        <v>2</v>
      </c>
      <c r="G126" s="269">
        <f>G124+G125</f>
        <v>259810</v>
      </c>
      <c r="H126" s="1022"/>
      <c r="I126" s="269">
        <f>I124+I125</f>
        <v>259810</v>
      </c>
      <c r="J126" s="269">
        <f>J124+J125</f>
        <v>259810</v>
      </c>
      <c r="K126" s="269">
        <f>K124+K125</f>
        <v>0</v>
      </c>
      <c r="L126" s="1000"/>
    </row>
    <row r="127" spans="1:12" hidden="1">
      <c r="A127" s="1001">
        <v>27</v>
      </c>
      <c r="B127" s="1004"/>
      <c r="C127" s="1004" t="s">
        <v>401</v>
      </c>
      <c r="D127" s="1007" t="s">
        <v>371</v>
      </c>
      <c r="E127" s="1001">
        <v>2023</v>
      </c>
      <c r="F127" s="270" t="s">
        <v>0</v>
      </c>
      <c r="G127" s="271">
        <v>65200</v>
      </c>
      <c r="H127" s="1010" t="s">
        <v>357</v>
      </c>
      <c r="I127" s="271">
        <f>J127+K127</f>
        <v>65200</v>
      </c>
      <c r="J127" s="271">
        <v>65200</v>
      </c>
      <c r="K127" s="271">
        <v>0</v>
      </c>
      <c r="L127" s="1007" t="s">
        <v>402</v>
      </c>
    </row>
    <row r="128" spans="1:12" hidden="1">
      <c r="A128" s="1002"/>
      <c r="B128" s="1005"/>
      <c r="C128" s="1005"/>
      <c r="D128" s="1008"/>
      <c r="E128" s="1002"/>
      <c r="F128" s="270" t="s">
        <v>1</v>
      </c>
      <c r="G128" s="271"/>
      <c r="H128" s="1011"/>
      <c r="I128" s="271">
        <f>J128+K128</f>
        <v>0</v>
      </c>
      <c r="J128" s="271"/>
      <c r="K128" s="271"/>
      <c r="L128" s="1008"/>
    </row>
    <row r="129" spans="1:12" hidden="1">
      <c r="A129" s="1003"/>
      <c r="B129" s="1006"/>
      <c r="C129" s="1006"/>
      <c r="D129" s="1009"/>
      <c r="E129" s="1003"/>
      <c r="F129" s="270" t="s">
        <v>2</v>
      </c>
      <c r="G129" s="271">
        <f>G127+G128</f>
        <v>65200</v>
      </c>
      <c r="H129" s="1012"/>
      <c r="I129" s="271">
        <f>I127+I128</f>
        <v>65200</v>
      </c>
      <c r="J129" s="271">
        <f>J127+J128</f>
        <v>65200</v>
      </c>
      <c r="K129" s="271">
        <f>K127+K128</f>
        <v>0</v>
      </c>
      <c r="L129" s="1009"/>
    </row>
    <row r="130" spans="1:12" hidden="1">
      <c r="A130" s="1001">
        <v>28</v>
      </c>
      <c r="B130" s="1004"/>
      <c r="C130" s="1004" t="s">
        <v>401</v>
      </c>
      <c r="D130" s="1007" t="s">
        <v>382</v>
      </c>
      <c r="E130" s="1001">
        <v>2023</v>
      </c>
      <c r="F130" s="270" t="s">
        <v>0</v>
      </c>
      <c r="G130" s="271">
        <v>194610</v>
      </c>
      <c r="H130" s="1010" t="s">
        <v>357</v>
      </c>
      <c r="I130" s="271">
        <f>J130+K130</f>
        <v>194610</v>
      </c>
      <c r="J130" s="271">
        <v>194610</v>
      </c>
      <c r="K130" s="271">
        <v>0</v>
      </c>
      <c r="L130" s="1007" t="s">
        <v>402</v>
      </c>
    </row>
    <row r="131" spans="1:12" hidden="1">
      <c r="A131" s="1002"/>
      <c r="B131" s="1005"/>
      <c r="C131" s="1005"/>
      <c r="D131" s="1008"/>
      <c r="E131" s="1002"/>
      <c r="F131" s="270" t="s">
        <v>1</v>
      </c>
      <c r="G131" s="271"/>
      <c r="H131" s="1011"/>
      <c r="I131" s="271">
        <f>J131+K131</f>
        <v>0</v>
      </c>
      <c r="J131" s="271"/>
      <c r="K131" s="271"/>
      <c r="L131" s="1008"/>
    </row>
    <row r="132" spans="1:12" hidden="1">
      <c r="A132" s="1003"/>
      <c r="B132" s="1006"/>
      <c r="C132" s="1006"/>
      <c r="D132" s="1009"/>
      <c r="E132" s="1003"/>
      <c r="F132" s="270" t="s">
        <v>2</v>
      </c>
      <c r="G132" s="271">
        <f>G130+G131</f>
        <v>194610</v>
      </c>
      <c r="H132" s="1012"/>
      <c r="I132" s="271">
        <f>I130+I131</f>
        <v>194610</v>
      </c>
      <c r="J132" s="271">
        <f>J130+J131</f>
        <v>194610</v>
      </c>
      <c r="K132" s="271">
        <f>K130+K131</f>
        <v>0</v>
      </c>
      <c r="L132" s="1009"/>
    </row>
    <row r="133" spans="1:12" hidden="1">
      <c r="A133" s="998"/>
      <c r="B133" s="1014" t="s">
        <v>64</v>
      </c>
      <c r="C133" s="1014"/>
      <c r="D133" s="1026" t="s">
        <v>127</v>
      </c>
      <c r="E133" s="998" t="s">
        <v>357</v>
      </c>
      <c r="F133" s="268" t="s">
        <v>0</v>
      </c>
      <c r="G133" s="269">
        <f>G136</f>
        <v>91000</v>
      </c>
      <c r="H133" s="1020" t="str">
        <f>H136</f>
        <v>x</v>
      </c>
      <c r="I133" s="269">
        <f>I136</f>
        <v>91000</v>
      </c>
      <c r="J133" s="269">
        <f>J136</f>
        <v>91000</v>
      </c>
      <c r="K133" s="269">
        <f>K136</f>
        <v>0</v>
      </c>
      <c r="L133" s="998" t="s">
        <v>357</v>
      </c>
    </row>
    <row r="134" spans="1:12" hidden="1">
      <c r="A134" s="999"/>
      <c r="B134" s="1015"/>
      <c r="C134" s="1015"/>
      <c r="D134" s="1027"/>
      <c r="E134" s="999"/>
      <c r="F134" s="268" t="s">
        <v>1</v>
      </c>
      <c r="G134" s="269">
        <f>G137</f>
        <v>0</v>
      </c>
      <c r="H134" s="1021"/>
      <c r="I134" s="269">
        <f>I137</f>
        <v>0</v>
      </c>
      <c r="J134" s="269">
        <f>J137</f>
        <v>0</v>
      </c>
      <c r="K134" s="269">
        <f>K137</f>
        <v>0</v>
      </c>
      <c r="L134" s="999"/>
    </row>
    <row r="135" spans="1:12" hidden="1">
      <c r="A135" s="1000"/>
      <c r="B135" s="1016"/>
      <c r="C135" s="1016"/>
      <c r="D135" s="1028"/>
      <c r="E135" s="1000"/>
      <c r="F135" s="268" t="s">
        <v>2</v>
      </c>
      <c r="G135" s="269">
        <f>G133+G134</f>
        <v>91000</v>
      </c>
      <c r="H135" s="1022"/>
      <c r="I135" s="269">
        <f>I133+I134</f>
        <v>91000</v>
      </c>
      <c r="J135" s="269">
        <f>J133+J134</f>
        <v>91000</v>
      </c>
      <c r="K135" s="269">
        <f>K133+K134</f>
        <v>0</v>
      </c>
      <c r="L135" s="1000"/>
    </row>
    <row r="136" spans="1:12" hidden="1">
      <c r="A136" s="1001">
        <v>29</v>
      </c>
      <c r="B136" s="1004"/>
      <c r="C136" s="1004" t="s">
        <v>403</v>
      </c>
      <c r="D136" s="1023" t="s">
        <v>404</v>
      </c>
      <c r="E136" s="1001">
        <v>2023</v>
      </c>
      <c r="F136" s="270" t="s">
        <v>0</v>
      </c>
      <c r="G136" s="271">
        <v>91000</v>
      </c>
      <c r="H136" s="1010" t="s">
        <v>357</v>
      </c>
      <c r="I136" s="271">
        <f>J136+K136</f>
        <v>91000</v>
      </c>
      <c r="J136" s="271">
        <v>91000</v>
      </c>
      <c r="K136" s="271">
        <v>0</v>
      </c>
      <c r="L136" s="1007" t="s">
        <v>405</v>
      </c>
    </row>
    <row r="137" spans="1:12" hidden="1">
      <c r="A137" s="1002"/>
      <c r="B137" s="1005"/>
      <c r="C137" s="1005"/>
      <c r="D137" s="1024"/>
      <c r="E137" s="1002"/>
      <c r="F137" s="270" t="s">
        <v>1</v>
      </c>
      <c r="G137" s="271"/>
      <c r="H137" s="1011"/>
      <c r="I137" s="271">
        <f>J137+K137</f>
        <v>0</v>
      </c>
      <c r="J137" s="271"/>
      <c r="K137" s="271"/>
      <c r="L137" s="1008"/>
    </row>
    <row r="138" spans="1:12" hidden="1">
      <c r="A138" s="1003"/>
      <c r="B138" s="1006"/>
      <c r="C138" s="1006"/>
      <c r="D138" s="1025"/>
      <c r="E138" s="1003"/>
      <c r="F138" s="270" t="s">
        <v>2</v>
      </c>
      <c r="G138" s="271">
        <f>G136+G137</f>
        <v>91000</v>
      </c>
      <c r="H138" s="1012"/>
      <c r="I138" s="271">
        <f>I136+I137</f>
        <v>91000</v>
      </c>
      <c r="J138" s="271">
        <f>J136+J137</f>
        <v>91000</v>
      </c>
      <c r="K138" s="271">
        <f>K136+K137</f>
        <v>0</v>
      </c>
      <c r="L138" s="1009"/>
    </row>
    <row r="139" spans="1:12" hidden="1">
      <c r="A139" s="998"/>
      <c r="B139" s="1014" t="s">
        <v>26</v>
      </c>
      <c r="C139" s="1014"/>
      <c r="D139" s="1017" t="s">
        <v>28</v>
      </c>
      <c r="E139" s="998" t="s">
        <v>357</v>
      </c>
      <c r="F139" s="268" t="s">
        <v>0</v>
      </c>
      <c r="G139" s="269">
        <f>G142+G145+G148</f>
        <v>147500</v>
      </c>
      <c r="H139" s="1020" t="s">
        <v>357</v>
      </c>
      <c r="I139" s="269">
        <f t="shared" ref="I139:K140" si="10">I142+I145+I148</f>
        <v>147500</v>
      </c>
      <c r="J139" s="269">
        <f t="shared" si="10"/>
        <v>147500</v>
      </c>
      <c r="K139" s="269">
        <f t="shared" si="10"/>
        <v>0</v>
      </c>
      <c r="L139" s="998" t="s">
        <v>357</v>
      </c>
    </row>
    <row r="140" spans="1:12" hidden="1">
      <c r="A140" s="999"/>
      <c r="B140" s="1015"/>
      <c r="C140" s="1015"/>
      <c r="D140" s="1018"/>
      <c r="E140" s="999"/>
      <c r="F140" s="268" t="s">
        <v>1</v>
      </c>
      <c r="G140" s="269">
        <f>G143+G146+G149</f>
        <v>0</v>
      </c>
      <c r="H140" s="1021"/>
      <c r="I140" s="269">
        <f t="shared" si="10"/>
        <v>0</v>
      </c>
      <c r="J140" s="269">
        <f t="shared" si="10"/>
        <v>0</v>
      </c>
      <c r="K140" s="269">
        <f t="shared" si="10"/>
        <v>0</v>
      </c>
      <c r="L140" s="999"/>
    </row>
    <row r="141" spans="1:12" hidden="1">
      <c r="A141" s="1000"/>
      <c r="B141" s="1016"/>
      <c r="C141" s="1016"/>
      <c r="D141" s="1019"/>
      <c r="E141" s="1000"/>
      <c r="F141" s="268" t="s">
        <v>2</v>
      </c>
      <c r="G141" s="269">
        <f>G139+G140</f>
        <v>147500</v>
      </c>
      <c r="H141" s="1022"/>
      <c r="I141" s="269">
        <f>I139+I140</f>
        <v>147500</v>
      </c>
      <c r="J141" s="269">
        <f>J139+J140</f>
        <v>147500</v>
      </c>
      <c r="K141" s="269">
        <f>K139+K140</f>
        <v>0</v>
      </c>
      <c r="L141" s="1000"/>
    </row>
    <row r="142" spans="1:12" hidden="1">
      <c r="A142" s="1001">
        <v>30</v>
      </c>
      <c r="B142" s="1029"/>
      <c r="C142" s="1004" t="s">
        <v>406</v>
      </c>
      <c r="D142" s="1007" t="s">
        <v>407</v>
      </c>
      <c r="E142" s="1001">
        <v>2023</v>
      </c>
      <c r="F142" s="270" t="s">
        <v>0</v>
      </c>
      <c r="G142" s="271">
        <v>100000</v>
      </c>
      <c r="H142" s="1010" t="s">
        <v>357</v>
      </c>
      <c r="I142" s="271">
        <f>J142+K142</f>
        <v>100000</v>
      </c>
      <c r="J142" s="271">
        <v>100000</v>
      </c>
      <c r="K142" s="271">
        <v>0</v>
      </c>
      <c r="L142" s="1007" t="s">
        <v>408</v>
      </c>
    </row>
    <row r="143" spans="1:12" hidden="1">
      <c r="A143" s="1002"/>
      <c r="B143" s="1030"/>
      <c r="C143" s="1005"/>
      <c r="D143" s="1008"/>
      <c r="E143" s="1002"/>
      <c r="F143" s="270" t="s">
        <v>1</v>
      </c>
      <c r="G143" s="271"/>
      <c r="H143" s="1011"/>
      <c r="I143" s="271">
        <f>J143+K143</f>
        <v>0</v>
      </c>
      <c r="J143" s="271"/>
      <c r="K143" s="271"/>
      <c r="L143" s="1008"/>
    </row>
    <row r="144" spans="1:12" hidden="1">
      <c r="A144" s="1003"/>
      <c r="B144" s="1031"/>
      <c r="C144" s="1006"/>
      <c r="D144" s="1009"/>
      <c r="E144" s="1003"/>
      <c r="F144" s="270" t="s">
        <v>2</v>
      </c>
      <c r="G144" s="271">
        <f>G142+G143</f>
        <v>100000</v>
      </c>
      <c r="H144" s="1012"/>
      <c r="I144" s="271">
        <f>I142+I143</f>
        <v>100000</v>
      </c>
      <c r="J144" s="271">
        <f>J142+J143</f>
        <v>100000</v>
      </c>
      <c r="K144" s="271">
        <f>K142+K143</f>
        <v>0</v>
      </c>
      <c r="L144" s="1009"/>
    </row>
    <row r="145" spans="1:12" hidden="1">
      <c r="A145" s="1001">
        <v>31</v>
      </c>
      <c r="B145" s="1004"/>
      <c r="C145" s="1004" t="s">
        <v>406</v>
      </c>
      <c r="D145" s="1007" t="s">
        <v>409</v>
      </c>
      <c r="E145" s="1001">
        <v>2023</v>
      </c>
      <c r="F145" s="270" t="s">
        <v>0</v>
      </c>
      <c r="G145" s="271">
        <v>30000</v>
      </c>
      <c r="H145" s="1010" t="s">
        <v>357</v>
      </c>
      <c r="I145" s="271">
        <f>J145+K145</f>
        <v>30000</v>
      </c>
      <c r="J145" s="271">
        <v>30000</v>
      </c>
      <c r="K145" s="271">
        <v>0</v>
      </c>
      <c r="L145" s="1007" t="s">
        <v>410</v>
      </c>
    </row>
    <row r="146" spans="1:12" hidden="1">
      <c r="A146" s="1002"/>
      <c r="B146" s="1005"/>
      <c r="C146" s="1005"/>
      <c r="D146" s="1008"/>
      <c r="E146" s="1002"/>
      <c r="F146" s="270" t="s">
        <v>1</v>
      </c>
      <c r="G146" s="271"/>
      <c r="H146" s="1011"/>
      <c r="I146" s="271">
        <f>J146+K146</f>
        <v>0</v>
      </c>
      <c r="J146" s="271"/>
      <c r="K146" s="271"/>
      <c r="L146" s="1008"/>
    </row>
    <row r="147" spans="1:12" hidden="1">
      <c r="A147" s="1003"/>
      <c r="B147" s="1006"/>
      <c r="C147" s="1006"/>
      <c r="D147" s="1009"/>
      <c r="E147" s="1003"/>
      <c r="F147" s="270" t="s">
        <v>2</v>
      </c>
      <c r="G147" s="271">
        <f>G145+G146</f>
        <v>30000</v>
      </c>
      <c r="H147" s="1012"/>
      <c r="I147" s="271">
        <f>I145+I146</f>
        <v>30000</v>
      </c>
      <c r="J147" s="271">
        <f>J145+J146</f>
        <v>30000</v>
      </c>
      <c r="K147" s="271">
        <f>K145+K146</f>
        <v>0</v>
      </c>
      <c r="L147" s="1009"/>
    </row>
    <row r="148" spans="1:12" hidden="1">
      <c r="A148" s="1001">
        <v>32</v>
      </c>
      <c r="B148" s="1004"/>
      <c r="C148" s="1004" t="s">
        <v>406</v>
      </c>
      <c r="D148" s="1007" t="s">
        <v>411</v>
      </c>
      <c r="E148" s="1001">
        <v>2023</v>
      </c>
      <c r="F148" s="270" t="s">
        <v>0</v>
      </c>
      <c r="G148" s="271">
        <v>17500</v>
      </c>
      <c r="H148" s="1010" t="s">
        <v>357</v>
      </c>
      <c r="I148" s="271">
        <f>J148+K148</f>
        <v>17500</v>
      </c>
      <c r="J148" s="271">
        <v>17500</v>
      </c>
      <c r="K148" s="271"/>
      <c r="L148" s="1007" t="s">
        <v>412</v>
      </c>
    </row>
    <row r="149" spans="1:12" hidden="1">
      <c r="A149" s="1002"/>
      <c r="B149" s="1005"/>
      <c r="C149" s="1005"/>
      <c r="D149" s="1008"/>
      <c r="E149" s="1002"/>
      <c r="F149" s="270" t="s">
        <v>1</v>
      </c>
      <c r="G149" s="271"/>
      <c r="H149" s="1011"/>
      <c r="I149" s="271">
        <f>J149+K149</f>
        <v>0</v>
      </c>
      <c r="J149" s="271"/>
      <c r="K149" s="271"/>
      <c r="L149" s="1008"/>
    </row>
    <row r="150" spans="1:12" hidden="1">
      <c r="A150" s="1003"/>
      <c r="B150" s="1006"/>
      <c r="C150" s="1006"/>
      <c r="D150" s="1009"/>
      <c r="E150" s="1003"/>
      <c r="F150" s="270" t="s">
        <v>2</v>
      </c>
      <c r="G150" s="271">
        <f>G148+G149</f>
        <v>17500</v>
      </c>
      <c r="H150" s="1012"/>
      <c r="I150" s="271">
        <f>I148+I149</f>
        <v>17500</v>
      </c>
      <c r="J150" s="271">
        <f>J148+J149</f>
        <v>17500</v>
      </c>
      <c r="K150" s="271">
        <f>K148+K149</f>
        <v>0</v>
      </c>
      <c r="L150" s="1009"/>
    </row>
    <row r="151" spans="1:12">
      <c r="A151" s="998"/>
      <c r="B151" s="1014" t="s">
        <v>67</v>
      </c>
      <c r="C151" s="1014"/>
      <c r="D151" s="1026" t="s">
        <v>68</v>
      </c>
      <c r="E151" s="998" t="s">
        <v>357</v>
      </c>
      <c r="F151" s="268" t="s">
        <v>0</v>
      </c>
      <c r="G151" s="269">
        <f>G154+G157+G160+G166+G169+G172+G178+G184+G187+G190+G193+G181+G175+G163</f>
        <v>697777</v>
      </c>
      <c r="H151" s="1020" t="s">
        <v>357</v>
      </c>
      <c r="I151" s="269">
        <f t="shared" ref="I151:K152" si="11">I154+I157+I160+I166+I169+I172+I178+I184+I187+I190+I193+I181+I175+I163</f>
        <v>697777</v>
      </c>
      <c r="J151" s="269">
        <f t="shared" si="11"/>
        <v>668666</v>
      </c>
      <c r="K151" s="269">
        <f t="shared" si="11"/>
        <v>29111</v>
      </c>
      <c r="L151" s="998" t="s">
        <v>357</v>
      </c>
    </row>
    <row r="152" spans="1:12">
      <c r="A152" s="999"/>
      <c r="B152" s="1015"/>
      <c r="C152" s="1015"/>
      <c r="D152" s="1027"/>
      <c r="E152" s="999"/>
      <c r="F152" s="268" t="s">
        <v>1</v>
      </c>
      <c r="G152" s="269">
        <f>G155+G158+G161+G167+G170+G173+G179+G185+G188+G191+G194+G182+G176+G164</f>
        <v>1347842</v>
      </c>
      <c r="H152" s="1021"/>
      <c r="I152" s="269">
        <f t="shared" si="11"/>
        <v>1347842</v>
      </c>
      <c r="J152" s="269">
        <f t="shared" si="11"/>
        <v>1347842</v>
      </c>
      <c r="K152" s="269">
        <f t="shared" si="11"/>
        <v>0</v>
      </c>
      <c r="L152" s="999"/>
    </row>
    <row r="153" spans="1:12">
      <c r="A153" s="1000"/>
      <c r="B153" s="1016"/>
      <c r="C153" s="1016"/>
      <c r="D153" s="1028"/>
      <c r="E153" s="1000"/>
      <c r="F153" s="268" t="s">
        <v>2</v>
      </c>
      <c r="G153" s="269">
        <f>G151+G152</f>
        <v>2045619</v>
      </c>
      <c r="H153" s="1022"/>
      <c r="I153" s="269">
        <f>I151+I152</f>
        <v>2045619</v>
      </c>
      <c r="J153" s="269">
        <f>J151+J152</f>
        <v>2016508</v>
      </c>
      <c r="K153" s="269">
        <f>K151+K152</f>
        <v>29111</v>
      </c>
      <c r="L153" s="1000"/>
    </row>
    <row r="154" spans="1:12" hidden="1">
      <c r="A154" s="1001">
        <v>33</v>
      </c>
      <c r="B154" s="1004"/>
      <c r="C154" s="1004" t="s">
        <v>413</v>
      </c>
      <c r="D154" s="1007" t="s">
        <v>414</v>
      </c>
      <c r="E154" s="1001">
        <v>2023</v>
      </c>
      <c r="F154" s="270" t="s">
        <v>0</v>
      </c>
      <c r="G154" s="271">
        <v>46853</v>
      </c>
      <c r="H154" s="1010" t="s">
        <v>357</v>
      </c>
      <c r="I154" s="271">
        <f t="shared" ref="I154:I188" si="12">J154+K154</f>
        <v>46853</v>
      </c>
      <c r="J154" s="271">
        <v>46853</v>
      </c>
      <c r="K154" s="271">
        <v>0</v>
      </c>
      <c r="L154" s="1007" t="s">
        <v>415</v>
      </c>
    </row>
    <row r="155" spans="1:12" hidden="1">
      <c r="A155" s="1002"/>
      <c r="B155" s="1005"/>
      <c r="C155" s="1005"/>
      <c r="D155" s="1008"/>
      <c r="E155" s="1002"/>
      <c r="F155" s="270" t="s">
        <v>1</v>
      </c>
      <c r="G155" s="271"/>
      <c r="H155" s="1011"/>
      <c r="I155" s="271">
        <f t="shared" si="12"/>
        <v>0</v>
      </c>
      <c r="J155" s="271"/>
      <c r="K155" s="271"/>
      <c r="L155" s="1008"/>
    </row>
    <row r="156" spans="1:12" hidden="1">
      <c r="A156" s="1003"/>
      <c r="B156" s="1006"/>
      <c r="C156" s="1006"/>
      <c r="D156" s="1009"/>
      <c r="E156" s="1003"/>
      <c r="F156" s="270" t="s">
        <v>2</v>
      </c>
      <c r="G156" s="271">
        <f>G154+G155</f>
        <v>46853</v>
      </c>
      <c r="H156" s="1012"/>
      <c r="I156" s="271">
        <f>I154+I155</f>
        <v>46853</v>
      </c>
      <c r="J156" s="271">
        <f>J154+J155</f>
        <v>46853</v>
      </c>
      <c r="K156" s="271">
        <f>K154+K155</f>
        <v>0</v>
      </c>
      <c r="L156" s="1009"/>
    </row>
    <row r="157" spans="1:12" hidden="1">
      <c r="A157" s="1001">
        <v>34</v>
      </c>
      <c r="B157" s="1004"/>
      <c r="C157" s="1004" t="s">
        <v>413</v>
      </c>
      <c r="D157" s="1007" t="s">
        <v>416</v>
      </c>
      <c r="E157" s="1001">
        <v>2023</v>
      </c>
      <c r="F157" s="270" t="s">
        <v>0</v>
      </c>
      <c r="G157" s="271">
        <v>145942</v>
      </c>
      <c r="H157" s="1010" t="s">
        <v>357</v>
      </c>
      <c r="I157" s="271">
        <f t="shared" si="12"/>
        <v>145942</v>
      </c>
      <c r="J157" s="271">
        <v>145942</v>
      </c>
      <c r="K157" s="271">
        <v>0</v>
      </c>
      <c r="L157" s="1007" t="s">
        <v>415</v>
      </c>
    </row>
    <row r="158" spans="1:12" hidden="1">
      <c r="A158" s="1002"/>
      <c r="B158" s="1005"/>
      <c r="C158" s="1005"/>
      <c r="D158" s="1008"/>
      <c r="E158" s="1002"/>
      <c r="F158" s="270" t="s">
        <v>1</v>
      </c>
      <c r="G158" s="271"/>
      <c r="H158" s="1011"/>
      <c r="I158" s="271">
        <f t="shared" si="12"/>
        <v>0</v>
      </c>
      <c r="J158" s="271"/>
      <c r="K158" s="271"/>
      <c r="L158" s="1008"/>
    </row>
    <row r="159" spans="1:12" hidden="1">
      <c r="A159" s="1003"/>
      <c r="B159" s="1006"/>
      <c r="C159" s="1006"/>
      <c r="D159" s="1009"/>
      <c r="E159" s="1003"/>
      <c r="F159" s="270" t="s">
        <v>2</v>
      </c>
      <c r="G159" s="271">
        <f>G157+G158</f>
        <v>145942</v>
      </c>
      <c r="H159" s="1012"/>
      <c r="I159" s="271">
        <f>I157+I158</f>
        <v>145942</v>
      </c>
      <c r="J159" s="271">
        <f>J157+J158</f>
        <v>145942</v>
      </c>
      <c r="K159" s="271">
        <f>K157+K158</f>
        <v>0</v>
      </c>
      <c r="L159" s="1009"/>
    </row>
    <row r="160" spans="1:12" hidden="1">
      <c r="A160" s="1001">
        <v>35</v>
      </c>
      <c r="B160" s="1004"/>
      <c r="C160" s="1004" t="s">
        <v>413</v>
      </c>
      <c r="D160" s="1007" t="s">
        <v>417</v>
      </c>
      <c r="E160" s="1001">
        <v>2023</v>
      </c>
      <c r="F160" s="270" t="s">
        <v>0</v>
      </c>
      <c r="G160" s="271">
        <v>146906</v>
      </c>
      <c r="H160" s="1010" t="s">
        <v>357</v>
      </c>
      <c r="I160" s="271">
        <f t="shared" si="12"/>
        <v>146906</v>
      </c>
      <c r="J160" s="271">
        <v>146906</v>
      </c>
      <c r="K160" s="271">
        <v>0</v>
      </c>
      <c r="L160" s="1007" t="s">
        <v>418</v>
      </c>
    </row>
    <row r="161" spans="1:12" hidden="1">
      <c r="A161" s="1002"/>
      <c r="B161" s="1005"/>
      <c r="C161" s="1005"/>
      <c r="D161" s="1008"/>
      <c r="E161" s="1002"/>
      <c r="F161" s="270" t="s">
        <v>1</v>
      </c>
      <c r="G161" s="271"/>
      <c r="H161" s="1011"/>
      <c r="I161" s="271">
        <f t="shared" si="12"/>
        <v>0</v>
      </c>
      <c r="J161" s="271"/>
      <c r="K161" s="271"/>
      <c r="L161" s="1008"/>
    </row>
    <row r="162" spans="1:12" hidden="1">
      <c r="A162" s="1003"/>
      <c r="B162" s="1006"/>
      <c r="C162" s="1006"/>
      <c r="D162" s="1009"/>
      <c r="E162" s="1003"/>
      <c r="F162" s="270" t="s">
        <v>2</v>
      </c>
      <c r="G162" s="271">
        <f>G160+G161</f>
        <v>146906</v>
      </c>
      <c r="H162" s="1012"/>
      <c r="I162" s="271">
        <f>I160+I161</f>
        <v>146906</v>
      </c>
      <c r="J162" s="271">
        <f>J160+J161</f>
        <v>146906</v>
      </c>
      <c r="K162" s="271">
        <f>K160+K161</f>
        <v>0</v>
      </c>
      <c r="L162" s="1009"/>
    </row>
    <row r="163" spans="1:12">
      <c r="A163" s="1001">
        <v>3</v>
      </c>
      <c r="B163" s="1004"/>
      <c r="C163" s="1004" t="s">
        <v>413</v>
      </c>
      <c r="D163" s="1007" t="s">
        <v>419</v>
      </c>
      <c r="E163" s="1001">
        <v>2023</v>
      </c>
      <c r="F163" s="270" t="s">
        <v>0</v>
      </c>
      <c r="G163" s="271">
        <v>0</v>
      </c>
      <c r="H163" s="1010" t="s">
        <v>357</v>
      </c>
      <c r="I163" s="271">
        <f>J163+K163</f>
        <v>0</v>
      </c>
      <c r="J163" s="271">
        <v>0</v>
      </c>
      <c r="K163" s="271">
        <v>0</v>
      </c>
      <c r="L163" s="1007" t="s">
        <v>420</v>
      </c>
    </row>
    <row r="164" spans="1:12">
      <c r="A164" s="1002"/>
      <c r="B164" s="1005"/>
      <c r="C164" s="1005"/>
      <c r="D164" s="1008"/>
      <c r="E164" s="1002"/>
      <c r="F164" s="270" t="s">
        <v>1</v>
      </c>
      <c r="G164" s="271">
        <v>1046331</v>
      </c>
      <c r="H164" s="1011"/>
      <c r="I164" s="271">
        <f>J164+K164</f>
        <v>1046331</v>
      </c>
      <c r="J164" s="271">
        <v>1046331</v>
      </c>
      <c r="K164" s="271"/>
      <c r="L164" s="1008"/>
    </row>
    <row r="165" spans="1:12">
      <c r="A165" s="1003"/>
      <c r="B165" s="1006"/>
      <c r="C165" s="1006"/>
      <c r="D165" s="1009"/>
      <c r="E165" s="1003"/>
      <c r="F165" s="270" t="s">
        <v>2</v>
      </c>
      <c r="G165" s="271">
        <f>G163+G164</f>
        <v>1046331</v>
      </c>
      <c r="H165" s="1012"/>
      <c r="I165" s="271">
        <f>I163+I164</f>
        <v>1046331</v>
      </c>
      <c r="J165" s="271">
        <f>J163+J164</f>
        <v>1046331</v>
      </c>
      <c r="K165" s="271">
        <f>K163+K164</f>
        <v>0</v>
      </c>
      <c r="L165" s="1009"/>
    </row>
    <row r="166" spans="1:12" hidden="1">
      <c r="A166" s="1001">
        <v>36</v>
      </c>
      <c r="B166" s="1004"/>
      <c r="C166" s="1004" t="s">
        <v>421</v>
      </c>
      <c r="D166" s="1007" t="s">
        <v>422</v>
      </c>
      <c r="E166" s="1001">
        <v>2023</v>
      </c>
      <c r="F166" s="270" t="s">
        <v>0</v>
      </c>
      <c r="G166" s="271">
        <v>57650</v>
      </c>
      <c r="H166" s="1010" t="s">
        <v>357</v>
      </c>
      <c r="I166" s="271">
        <f t="shared" si="12"/>
        <v>57650</v>
      </c>
      <c r="J166" s="271">
        <v>57650</v>
      </c>
      <c r="K166" s="271">
        <v>0</v>
      </c>
      <c r="L166" s="1007" t="s">
        <v>423</v>
      </c>
    </row>
    <row r="167" spans="1:12" hidden="1">
      <c r="A167" s="1002"/>
      <c r="B167" s="1005"/>
      <c r="C167" s="1005"/>
      <c r="D167" s="1008"/>
      <c r="E167" s="1002"/>
      <c r="F167" s="270" t="s">
        <v>1</v>
      </c>
      <c r="G167" s="271"/>
      <c r="H167" s="1011"/>
      <c r="I167" s="271">
        <f t="shared" si="12"/>
        <v>0</v>
      </c>
      <c r="J167" s="271"/>
      <c r="K167" s="271"/>
      <c r="L167" s="1008"/>
    </row>
    <row r="168" spans="1:12" hidden="1">
      <c r="A168" s="1003"/>
      <c r="B168" s="1006"/>
      <c r="C168" s="1006"/>
      <c r="D168" s="1009"/>
      <c r="E168" s="1003"/>
      <c r="F168" s="270" t="s">
        <v>2</v>
      </c>
      <c r="G168" s="271">
        <f>G166+G167</f>
        <v>57650</v>
      </c>
      <c r="H168" s="1012"/>
      <c r="I168" s="271">
        <f>I166+I167</f>
        <v>57650</v>
      </c>
      <c r="J168" s="271">
        <f>J166+J167</f>
        <v>57650</v>
      </c>
      <c r="K168" s="271">
        <f>K166+K167</f>
        <v>0</v>
      </c>
      <c r="L168" s="1009"/>
    </row>
    <row r="169" spans="1:12" hidden="1">
      <c r="A169" s="1001">
        <v>37</v>
      </c>
      <c r="B169" s="1004"/>
      <c r="C169" s="1004" t="s">
        <v>421</v>
      </c>
      <c r="D169" s="1007" t="s">
        <v>422</v>
      </c>
      <c r="E169" s="1001">
        <v>2023</v>
      </c>
      <c r="F169" s="270" t="s">
        <v>0</v>
      </c>
      <c r="G169" s="271">
        <v>12000</v>
      </c>
      <c r="H169" s="1010" t="s">
        <v>357</v>
      </c>
      <c r="I169" s="271">
        <f t="shared" si="12"/>
        <v>12000</v>
      </c>
      <c r="J169" s="271">
        <v>12000</v>
      </c>
      <c r="K169" s="271">
        <v>0</v>
      </c>
      <c r="L169" s="1007" t="s">
        <v>424</v>
      </c>
    </row>
    <row r="170" spans="1:12" hidden="1">
      <c r="A170" s="1002"/>
      <c r="B170" s="1005"/>
      <c r="C170" s="1005"/>
      <c r="D170" s="1008"/>
      <c r="E170" s="1002"/>
      <c r="F170" s="270" t="s">
        <v>1</v>
      </c>
      <c r="G170" s="271"/>
      <c r="H170" s="1011"/>
      <c r="I170" s="271">
        <f t="shared" si="12"/>
        <v>0</v>
      </c>
      <c r="J170" s="271"/>
      <c r="K170" s="271"/>
      <c r="L170" s="1008"/>
    </row>
    <row r="171" spans="1:12" hidden="1">
      <c r="A171" s="1003"/>
      <c r="B171" s="1006"/>
      <c r="C171" s="1006"/>
      <c r="D171" s="1009"/>
      <c r="E171" s="1003"/>
      <c r="F171" s="270" t="s">
        <v>2</v>
      </c>
      <c r="G171" s="271">
        <f>G169+G170</f>
        <v>12000</v>
      </c>
      <c r="H171" s="1012"/>
      <c r="I171" s="271">
        <f>I169+I170</f>
        <v>12000</v>
      </c>
      <c r="J171" s="271">
        <f>J169+J170</f>
        <v>12000</v>
      </c>
      <c r="K171" s="271">
        <f>K169+K170</f>
        <v>0</v>
      </c>
      <c r="L171" s="1009"/>
    </row>
    <row r="172" spans="1:12">
      <c r="A172" s="1001">
        <v>4</v>
      </c>
      <c r="B172" s="1004"/>
      <c r="C172" s="1004" t="s">
        <v>421</v>
      </c>
      <c r="D172" s="1007" t="s">
        <v>425</v>
      </c>
      <c r="E172" s="1001">
        <v>2023</v>
      </c>
      <c r="F172" s="270" t="s">
        <v>0</v>
      </c>
      <c r="G172" s="271">
        <v>60000</v>
      </c>
      <c r="H172" s="1010" t="s">
        <v>357</v>
      </c>
      <c r="I172" s="271">
        <f t="shared" si="12"/>
        <v>60000</v>
      </c>
      <c r="J172" s="271">
        <v>60000</v>
      </c>
      <c r="K172" s="271"/>
      <c r="L172" s="1007" t="s">
        <v>424</v>
      </c>
    </row>
    <row r="173" spans="1:12">
      <c r="A173" s="1002"/>
      <c r="B173" s="1005"/>
      <c r="C173" s="1005"/>
      <c r="D173" s="1008"/>
      <c r="E173" s="1002"/>
      <c r="F173" s="270" t="s">
        <v>1</v>
      </c>
      <c r="G173" s="271">
        <v>-60000</v>
      </c>
      <c r="H173" s="1011"/>
      <c r="I173" s="271">
        <f t="shared" si="12"/>
        <v>-60000</v>
      </c>
      <c r="J173" s="271">
        <v>-60000</v>
      </c>
      <c r="K173" s="271"/>
      <c r="L173" s="1008"/>
    </row>
    <row r="174" spans="1:12">
      <c r="A174" s="1003"/>
      <c r="B174" s="1006"/>
      <c r="C174" s="1006"/>
      <c r="D174" s="1009"/>
      <c r="E174" s="1003"/>
      <c r="F174" s="270" t="s">
        <v>2</v>
      </c>
      <c r="G174" s="271">
        <f>G172+G173</f>
        <v>0</v>
      </c>
      <c r="H174" s="1012"/>
      <c r="I174" s="271">
        <f>I172+I173</f>
        <v>0</v>
      </c>
      <c r="J174" s="271">
        <f>J172+J173</f>
        <v>0</v>
      </c>
      <c r="K174" s="271">
        <f>K172+K173</f>
        <v>0</v>
      </c>
      <c r="L174" s="1009"/>
    </row>
    <row r="175" spans="1:12">
      <c r="A175" s="1001">
        <v>5</v>
      </c>
      <c r="B175" s="1004"/>
      <c r="C175" s="1004" t="s">
        <v>421</v>
      </c>
      <c r="D175" s="1007" t="s">
        <v>426</v>
      </c>
      <c r="E175" s="1001">
        <v>2023</v>
      </c>
      <c r="F175" s="270" t="s">
        <v>0</v>
      </c>
      <c r="G175" s="271">
        <v>0</v>
      </c>
      <c r="H175" s="1010" t="s">
        <v>357</v>
      </c>
      <c r="I175" s="271">
        <f>J175+K175</f>
        <v>0</v>
      </c>
      <c r="J175" s="271">
        <v>0</v>
      </c>
      <c r="K175" s="271"/>
      <c r="L175" s="1007" t="s">
        <v>424</v>
      </c>
    </row>
    <row r="176" spans="1:12">
      <c r="A176" s="1002"/>
      <c r="B176" s="1005"/>
      <c r="C176" s="1005"/>
      <c r="D176" s="1008"/>
      <c r="E176" s="1002"/>
      <c r="F176" s="270" t="s">
        <v>1</v>
      </c>
      <c r="G176" s="271">
        <v>356711</v>
      </c>
      <c r="H176" s="1011"/>
      <c r="I176" s="271">
        <f>J176+K176</f>
        <v>356711</v>
      </c>
      <c r="J176" s="271">
        <v>356711</v>
      </c>
      <c r="K176" s="271"/>
      <c r="L176" s="1008"/>
    </row>
    <row r="177" spans="1:12">
      <c r="A177" s="1003"/>
      <c r="B177" s="1006"/>
      <c r="C177" s="1006"/>
      <c r="D177" s="1009"/>
      <c r="E177" s="1003"/>
      <c r="F177" s="270" t="s">
        <v>2</v>
      </c>
      <c r="G177" s="271">
        <f>G175+G176</f>
        <v>356711</v>
      </c>
      <c r="H177" s="1012"/>
      <c r="I177" s="271">
        <f>I175+I176</f>
        <v>356711</v>
      </c>
      <c r="J177" s="271">
        <f>J175+J176</f>
        <v>356711</v>
      </c>
      <c r="K177" s="271">
        <f>K175+K176</f>
        <v>0</v>
      </c>
      <c r="L177" s="1009"/>
    </row>
    <row r="178" spans="1:12" hidden="1">
      <c r="A178" s="1001">
        <v>39</v>
      </c>
      <c r="B178" s="1004"/>
      <c r="C178" s="1004" t="s">
        <v>421</v>
      </c>
      <c r="D178" s="1007" t="s">
        <v>427</v>
      </c>
      <c r="E178" s="1001">
        <v>2023</v>
      </c>
      <c r="F178" s="270" t="s">
        <v>0</v>
      </c>
      <c r="G178" s="271">
        <v>28000</v>
      </c>
      <c r="H178" s="1010" t="s">
        <v>357</v>
      </c>
      <c r="I178" s="271">
        <f t="shared" si="12"/>
        <v>28000</v>
      </c>
      <c r="J178" s="271">
        <v>28000</v>
      </c>
      <c r="K178" s="271">
        <v>0</v>
      </c>
      <c r="L178" s="1007" t="s">
        <v>428</v>
      </c>
    </row>
    <row r="179" spans="1:12" hidden="1">
      <c r="A179" s="1002"/>
      <c r="B179" s="1005"/>
      <c r="C179" s="1005"/>
      <c r="D179" s="1008"/>
      <c r="E179" s="1002"/>
      <c r="F179" s="270" t="s">
        <v>1</v>
      </c>
      <c r="G179" s="271"/>
      <c r="H179" s="1011"/>
      <c r="I179" s="271">
        <f t="shared" si="12"/>
        <v>0</v>
      </c>
      <c r="J179" s="271"/>
      <c r="K179" s="271"/>
      <c r="L179" s="1008"/>
    </row>
    <row r="180" spans="1:12" hidden="1">
      <c r="A180" s="1003"/>
      <c r="B180" s="1006"/>
      <c r="C180" s="1006"/>
      <c r="D180" s="1009"/>
      <c r="E180" s="1003"/>
      <c r="F180" s="270" t="s">
        <v>2</v>
      </c>
      <c r="G180" s="271">
        <f>G178+G179</f>
        <v>28000</v>
      </c>
      <c r="H180" s="1012"/>
      <c r="I180" s="271">
        <f>I178+I179</f>
        <v>28000</v>
      </c>
      <c r="J180" s="271">
        <f>J178+J179</f>
        <v>28000</v>
      </c>
      <c r="K180" s="271">
        <f>K178+K179</f>
        <v>0</v>
      </c>
      <c r="L180" s="1009"/>
    </row>
    <row r="181" spans="1:12">
      <c r="A181" s="1001">
        <v>6</v>
      </c>
      <c r="B181" s="1004"/>
      <c r="C181" s="1004" t="s">
        <v>421</v>
      </c>
      <c r="D181" s="1007" t="s">
        <v>429</v>
      </c>
      <c r="E181" s="1001">
        <v>2023</v>
      </c>
      <c r="F181" s="270" t="s">
        <v>0</v>
      </c>
      <c r="G181" s="271">
        <v>0</v>
      </c>
      <c r="H181" s="1010" t="s">
        <v>357</v>
      </c>
      <c r="I181" s="271">
        <f>J181+K181</f>
        <v>0</v>
      </c>
      <c r="J181" s="271">
        <v>0</v>
      </c>
      <c r="K181" s="271">
        <v>0</v>
      </c>
      <c r="L181" s="1007" t="s">
        <v>428</v>
      </c>
    </row>
    <row r="182" spans="1:12">
      <c r="A182" s="1002"/>
      <c r="B182" s="1005"/>
      <c r="C182" s="1005"/>
      <c r="D182" s="1008"/>
      <c r="E182" s="1002"/>
      <c r="F182" s="270" t="s">
        <v>1</v>
      </c>
      <c r="G182" s="271">
        <v>4800</v>
      </c>
      <c r="H182" s="1011"/>
      <c r="I182" s="271">
        <f>J182+K182</f>
        <v>4800</v>
      </c>
      <c r="J182" s="271">
        <v>4800</v>
      </c>
      <c r="K182" s="271"/>
      <c r="L182" s="1008"/>
    </row>
    <row r="183" spans="1:12">
      <c r="A183" s="1003"/>
      <c r="B183" s="1006"/>
      <c r="C183" s="1006"/>
      <c r="D183" s="1009"/>
      <c r="E183" s="1003"/>
      <c r="F183" s="270" t="s">
        <v>2</v>
      </c>
      <c r="G183" s="271">
        <f>G181+G182</f>
        <v>4800</v>
      </c>
      <c r="H183" s="1012"/>
      <c r="I183" s="271">
        <f>I181+I182</f>
        <v>4800</v>
      </c>
      <c r="J183" s="271">
        <f>J181+J182</f>
        <v>4800</v>
      </c>
      <c r="K183" s="271">
        <f>K181+K182</f>
        <v>0</v>
      </c>
      <c r="L183" s="1009"/>
    </row>
    <row r="184" spans="1:12" hidden="1">
      <c r="A184" s="1001">
        <v>40</v>
      </c>
      <c r="B184" s="1004"/>
      <c r="C184" s="1004" t="s">
        <v>430</v>
      </c>
      <c r="D184" s="1007" t="s">
        <v>431</v>
      </c>
      <c r="E184" s="1001">
        <v>2023</v>
      </c>
      <c r="F184" s="270" t="s">
        <v>0</v>
      </c>
      <c r="G184" s="271">
        <v>60000</v>
      </c>
      <c r="H184" s="1010" t="s">
        <v>357</v>
      </c>
      <c r="I184" s="271">
        <f t="shared" si="12"/>
        <v>60000</v>
      </c>
      <c r="J184" s="271">
        <v>60000</v>
      </c>
      <c r="K184" s="271">
        <v>0</v>
      </c>
      <c r="L184" s="1007" t="s">
        <v>432</v>
      </c>
    </row>
    <row r="185" spans="1:12" hidden="1">
      <c r="A185" s="1002"/>
      <c r="B185" s="1005"/>
      <c r="C185" s="1005"/>
      <c r="D185" s="1008"/>
      <c r="E185" s="1002"/>
      <c r="F185" s="270" t="s">
        <v>1</v>
      </c>
      <c r="G185" s="271"/>
      <c r="H185" s="1011"/>
      <c r="I185" s="271">
        <f t="shared" si="12"/>
        <v>0</v>
      </c>
      <c r="J185" s="271"/>
      <c r="K185" s="271"/>
      <c r="L185" s="1008"/>
    </row>
    <row r="186" spans="1:12" hidden="1">
      <c r="A186" s="1003"/>
      <c r="B186" s="1006"/>
      <c r="C186" s="1006"/>
      <c r="D186" s="1009"/>
      <c r="E186" s="1003"/>
      <c r="F186" s="270" t="s">
        <v>2</v>
      </c>
      <c r="G186" s="271">
        <f>G184+G185</f>
        <v>60000</v>
      </c>
      <c r="H186" s="1012"/>
      <c r="I186" s="271">
        <f>I184+I185</f>
        <v>60000</v>
      </c>
      <c r="J186" s="271">
        <f>J184+J185</f>
        <v>60000</v>
      </c>
      <c r="K186" s="271">
        <f>K184+K185</f>
        <v>0</v>
      </c>
      <c r="L186" s="1009"/>
    </row>
    <row r="187" spans="1:12" hidden="1">
      <c r="A187" s="1001">
        <v>41</v>
      </c>
      <c r="B187" s="1004"/>
      <c r="C187" s="1004" t="s">
        <v>430</v>
      </c>
      <c r="D187" s="1007" t="s">
        <v>433</v>
      </c>
      <c r="E187" s="1001">
        <v>2023</v>
      </c>
      <c r="F187" s="270" t="s">
        <v>0</v>
      </c>
      <c r="G187" s="271">
        <v>111315</v>
      </c>
      <c r="H187" s="1010" t="s">
        <v>357</v>
      </c>
      <c r="I187" s="271">
        <f t="shared" si="12"/>
        <v>111315</v>
      </c>
      <c r="J187" s="271">
        <v>111315</v>
      </c>
      <c r="K187" s="271">
        <v>0</v>
      </c>
      <c r="L187" s="1007" t="s">
        <v>432</v>
      </c>
    </row>
    <row r="188" spans="1:12" hidden="1">
      <c r="A188" s="1002"/>
      <c r="B188" s="1005"/>
      <c r="C188" s="1005"/>
      <c r="D188" s="1008"/>
      <c r="E188" s="1002"/>
      <c r="F188" s="270" t="s">
        <v>1</v>
      </c>
      <c r="G188" s="271"/>
      <c r="H188" s="1011"/>
      <c r="I188" s="271">
        <f t="shared" si="12"/>
        <v>0</v>
      </c>
      <c r="J188" s="271"/>
      <c r="K188" s="271"/>
      <c r="L188" s="1008"/>
    </row>
    <row r="189" spans="1:12" hidden="1">
      <c r="A189" s="1003"/>
      <c r="B189" s="1006"/>
      <c r="C189" s="1006"/>
      <c r="D189" s="1009"/>
      <c r="E189" s="1003"/>
      <c r="F189" s="270" t="s">
        <v>2</v>
      </c>
      <c r="G189" s="271">
        <f>G187+G188</f>
        <v>111315</v>
      </c>
      <c r="H189" s="1012"/>
      <c r="I189" s="271">
        <f>I187+I188</f>
        <v>111315</v>
      </c>
      <c r="J189" s="271">
        <f>J187+J188</f>
        <v>111315</v>
      </c>
      <c r="K189" s="271">
        <f>K187+K188</f>
        <v>0</v>
      </c>
      <c r="L189" s="1009"/>
    </row>
    <row r="190" spans="1:12" hidden="1">
      <c r="A190" s="1001">
        <v>42</v>
      </c>
      <c r="B190" s="1004"/>
      <c r="C190" s="1004" t="s">
        <v>430</v>
      </c>
      <c r="D190" s="1007" t="s">
        <v>434</v>
      </c>
      <c r="E190" s="1001">
        <v>2023</v>
      </c>
      <c r="F190" s="270" t="s">
        <v>0</v>
      </c>
      <c r="G190" s="271">
        <v>14111</v>
      </c>
      <c r="H190" s="1010" t="s">
        <v>357</v>
      </c>
      <c r="I190" s="271">
        <f>J190+K190</f>
        <v>14111</v>
      </c>
      <c r="J190" s="271">
        <v>0</v>
      </c>
      <c r="K190" s="271">
        <v>14111</v>
      </c>
      <c r="L190" s="1007" t="s">
        <v>435</v>
      </c>
    </row>
    <row r="191" spans="1:12" hidden="1">
      <c r="A191" s="1002"/>
      <c r="B191" s="1005"/>
      <c r="C191" s="1005"/>
      <c r="D191" s="1008"/>
      <c r="E191" s="1002"/>
      <c r="F191" s="270" t="s">
        <v>1</v>
      </c>
      <c r="G191" s="271"/>
      <c r="H191" s="1011"/>
      <c r="I191" s="271">
        <f>J191+K191</f>
        <v>0</v>
      </c>
      <c r="J191" s="271"/>
      <c r="K191" s="271"/>
      <c r="L191" s="1008"/>
    </row>
    <row r="192" spans="1:12" hidden="1">
      <c r="A192" s="1003"/>
      <c r="B192" s="1006"/>
      <c r="C192" s="1006"/>
      <c r="D192" s="1009"/>
      <c r="E192" s="1003"/>
      <c r="F192" s="270" t="s">
        <v>2</v>
      </c>
      <c r="G192" s="271">
        <f>G190+G191</f>
        <v>14111</v>
      </c>
      <c r="H192" s="1012"/>
      <c r="I192" s="271">
        <f>I190+I191</f>
        <v>14111</v>
      </c>
      <c r="J192" s="271">
        <f>J190+J191</f>
        <v>0</v>
      </c>
      <c r="K192" s="271">
        <f>K190+K191</f>
        <v>14111</v>
      </c>
      <c r="L192" s="1009"/>
    </row>
    <row r="193" spans="1:12" hidden="1">
      <c r="A193" s="1001">
        <v>43</v>
      </c>
      <c r="B193" s="1004"/>
      <c r="C193" s="1004" t="s">
        <v>430</v>
      </c>
      <c r="D193" s="1007" t="s">
        <v>436</v>
      </c>
      <c r="E193" s="1001">
        <v>2023</v>
      </c>
      <c r="F193" s="270" t="s">
        <v>0</v>
      </c>
      <c r="G193" s="271">
        <v>15000</v>
      </c>
      <c r="H193" s="1010" t="s">
        <v>357</v>
      </c>
      <c r="I193" s="271">
        <f>J193+K193</f>
        <v>15000</v>
      </c>
      <c r="J193" s="271">
        <v>0</v>
      </c>
      <c r="K193" s="271">
        <v>15000</v>
      </c>
      <c r="L193" s="1007" t="s">
        <v>435</v>
      </c>
    </row>
    <row r="194" spans="1:12" hidden="1">
      <c r="A194" s="1002"/>
      <c r="B194" s="1005"/>
      <c r="C194" s="1005"/>
      <c r="D194" s="1008"/>
      <c r="E194" s="1002"/>
      <c r="F194" s="270" t="s">
        <v>1</v>
      </c>
      <c r="G194" s="271"/>
      <c r="H194" s="1011"/>
      <c r="I194" s="271">
        <f>J194+K194</f>
        <v>0</v>
      </c>
      <c r="J194" s="271"/>
      <c r="K194" s="271"/>
      <c r="L194" s="1008"/>
    </row>
    <row r="195" spans="1:12" hidden="1">
      <c r="A195" s="1003"/>
      <c r="B195" s="1006"/>
      <c r="C195" s="1006"/>
      <c r="D195" s="1009"/>
      <c r="E195" s="1003"/>
      <c r="F195" s="270" t="s">
        <v>2</v>
      </c>
      <c r="G195" s="271">
        <f>G193+G194</f>
        <v>15000</v>
      </c>
      <c r="H195" s="1012"/>
      <c r="I195" s="271">
        <f>I193+I194</f>
        <v>15000</v>
      </c>
      <c r="J195" s="271">
        <f>J193+J194</f>
        <v>0</v>
      </c>
      <c r="K195" s="271">
        <f>K193+K194</f>
        <v>15000</v>
      </c>
      <c r="L195" s="1009"/>
    </row>
    <row r="196" spans="1:12">
      <c r="A196" s="998"/>
      <c r="B196" s="1014" t="s">
        <v>27</v>
      </c>
      <c r="C196" s="1014"/>
      <c r="D196" s="1026" t="s">
        <v>69</v>
      </c>
      <c r="E196" s="998" t="s">
        <v>357</v>
      </c>
      <c r="F196" s="268" t="s">
        <v>0</v>
      </c>
      <c r="G196" s="269">
        <f>G199+G202+G205</f>
        <v>450000</v>
      </c>
      <c r="H196" s="1020" t="str">
        <f>H199</f>
        <v>x</v>
      </c>
      <c r="I196" s="269">
        <f t="shared" ref="I196:K197" si="13">I199+I202+I205</f>
        <v>450000</v>
      </c>
      <c r="J196" s="269">
        <f t="shared" si="13"/>
        <v>450000</v>
      </c>
      <c r="K196" s="269">
        <f t="shared" si="13"/>
        <v>0</v>
      </c>
      <c r="L196" s="998" t="s">
        <v>357</v>
      </c>
    </row>
    <row r="197" spans="1:12">
      <c r="A197" s="999"/>
      <c r="B197" s="1015"/>
      <c r="C197" s="1015"/>
      <c r="D197" s="1027"/>
      <c r="E197" s="999"/>
      <c r="F197" s="268" t="s">
        <v>1</v>
      </c>
      <c r="G197" s="269">
        <f>G200+G203+G206</f>
        <v>150000</v>
      </c>
      <c r="H197" s="1021"/>
      <c r="I197" s="269">
        <f t="shared" si="13"/>
        <v>150000</v>
      </c>
      <c r="J197" s="269">
        <f t="shared" si="13"/>
        <v>150000</v>
      </c>
      <c r="K197" s="269">
        <f t="shared" si="13"/>
        <v>0</v>
      </c>
      <c r="L197" s="999"/>
    </row>
    <row r="198" spans="1:12">
      <c r="A198" s="1000"/>
      <c r="B198" s="1016"/>
      <c r="C198" s="1016"/>
      <c r="D198" s="1028"/>
      <c r="E198" s="1000"/>
      <c r="F198" s="268" t="s">
        <v>2</v>
      </c>
      <c r="G198" s="269">
        <f>G196+G197</f>
        <v>600000</v>
      </c>
      <c r="H198" s="1022"/>
      <c r="I198" s="269">
        <f>I196+I197</f>
        <v>600000</v>
      </c>
      <c r="J198" s="269">
        <f>J196+J197</f>
        <v>600000</v>
      </c>
      <c r="K198" s="269">
        <f>K196+K197</f>
        <v>0</v>
      </c>
      <c r="L198" s="1000"/>
    </row>
    <row r="199" spans="1:12" hidden="1">
      <c r="A199" s="1001">
        <v>44</v>
      </c>
      <c r="B199" s="1004"/>
      <c r="C199" s="1004" t="s">
        <v>437</v>
      </c>
      <c r="D199" s="1007" t="s">
        <v>438</v>
      </c>
      <c r="E199" s="1001">
        <v>2023</v>
      </c>
      <c r="F199" s="270" t="s">
        <v>0</v>
      </c>
      <c r="G199" s="271">
        <v>250000</v>
      </c>
      <c r="H199" s="1010" t="s">
        <v>357</v>
      </c>
      <c r="I199" s="271">
        <f>J199+K199</f>
        <v>250000</v>
      </c>
      <c r="J199" s="271">
        <v>250000</v>
      </c>
      <c r="K199" s="271">
        <v>0</v>
      </c>
      <c r="L199" s="1007" t="s">
        <v>439</v>
      </c>
    </row>
    <row r="200" spans="1:12" hidden="1">
      <c r="A200" s="1002"/>
      <c r="B200" s="1005"/>
      <c r="C200" s="1005"/>
      <c r="D200" s="1008"/>
      <c r="E200" s="1002"/>
      <c r="F200" s="270" t="s">
        <v>1</v>
      </c>
      <c r="G200" s="271"/>
      <c r="H200" s="1011"/>
      <c r="I200" s="271">
        <f>J200+K200</f>
        <v>0</v>
      </c>
      <c r="J200" s="271"/>
      <c r="K200" s="271"/>
      <c r="L200" s="1008"/>
    </row>
    <row r="201" spans="1:12" hidden="1">
      <c r="A201" s="1003"/>
      <c r="B201" s="1006"/>
      <c r="C201" s="1006"/>
      <c r="D201" s="1009"/>
      <c r="E201" s="1003"/>
      <c r="F201" s="270" t="s">
        <v>2</v>
      </c>
      <c r="G201" s="271">
        <f>G199+G200</f>
        <v>250000</v>
      </c>
      <c r="H201" s="1012"/>
      <c r="I201" s="271">
        <f>I199+I200</f>
        <v>250000</v>
      </c>
      <c r="J201" s="271">
        <f>J199+J200</f>
        <v>250000</v>
      </c>
      <c r="K201" s="271">
        <f>K199+K200</f>
        <v>0</v>
      </c>
      <c r="L201" s="1009"/>
    </row>
    <row r="202" spans="1:12" hidden="1">
      <c r="A202" s="1001">
        <v>45</v>
      </c>
      <c r="B202" s="1004"/>
      <c r="C202" s="1004" t="s">
        <v>437</v>
      </c>
      <c r="D202" s="1007" t="s">
        <v>440</v>
      </c>
      <c r="E202" s="1001">
        <v>2023</v>
      </c>
      <c r="F202" s="270" t="s">
        <v>0</v>
      </c>
      <c r="G202" s="271">
        <v>200000</v>
      </c>
      <c r="H202" s="1010" t="s">
        <v>357</v>
      </c>
      <c r="I202" s="271">
        <f>J202+K202</f>
        <v>200000</v>
      </c>
      <c r="J202" s="271">
        <v>200000</v>
      </c>
      <c r="K202" s="271">
        <v>0</v>
      </c>
      <c r="L202" s="1007" t="s">
        <v>441</v>
      </c>
    </row>
    <row r="203" spans="1:12" hidden="1">
      <c r="A203" s="1002"/>
      <c r="B203" s="1005"/>
      <c r="C203" s="1005"/>
      <c r="D203" s="1008"/>
      <c r="E203" s="1002"/>
      <c r="F203" s="270" t="s">
        <v>1</v>
      </c>
      <c r="G203" s="271"/>
      <c r="H203" s="1011"/>
      <c r="I203" s="271">
        <f>J203+K203</f>
        <v>0</v>
      </c>
      <c r="J203" s="271"/>
      <c r="K203" s="271"/>
      <c r="L203" s="1008"/>
    </row>
    <row r="204" spans="1:12" hidden="1">
      <c r="A204" s="1003"/>
      <c r="B204" s="1006"/>
      <c r="C204" s="1006"/>
      <c r="D204" s="1009"/>
      <c r="E204" s="1003"/>
      <c r="F204" s="270" t="s">
        <v>2</v>
      </c>
      <c r="G204" s="271">
        <f>G202+G203</f>
        <v>200000</v>
      </c>
      <c r="H204" s="1012"/>
      <c r="I204" s="271">
        <f>I202+I203</f>
        <v>200000</v>
      </c>
      <c r="J204" s="271">
        <f>J202+J203</f>
        <v>200000</v>
      </c>
      <c r="K204" s="271">
        <f>K202+K203</f>
        <v>0</v>
      </c>
      <c r="L204" s="1009"/>
    </row>
    <row r="205" spans="1:12">
      <c r="A205" s="1001">
        <v>7</v>
      </c>
      <c r="B205" s="1004"/>
      <c r="C205" s="1004" t="s">
        <v>437</v>
      </c>
      <c r="D205" s="1007" t="s">
        <v>442</v>
      </c>
      <c r="E205" s="1001">
        <v>2023</v>
      </c>
      <c r="F205" s="270" t="s">
        <v>0</v>
      </c>
      <c r="G205" s="271">
        <v>0</v>
      </c>
      <c r="H205" s="1010" t="s">
        <v>357</v>
      </c>
      <c r="I205" s="271">
        <f>J205+K205</f>
        <v>0</v>
      </c>
      <c r="J205" s="271">
        <v>0</v>
      </c>
      <c r="K205" s="271">
        <v>0</v>
      </c>
      <c r="L205" s="1007" t="s">
        <v>443</v>
      </c>
    </row>
    <row r="206" spans="1:12">
      <c r="A206" s="1002"/>
      <c r="B206" s="1005"/>
      <c r="C206" s="1005"/>
      <c r="D206" s="1008"/>
      <c r="E206" s="1002"/>
      <c r="F206" s="270" t="s">
        <v>1</v>
      </c>
      <c r="G206" s="271">
        <v>150000</v>
      </c>
      <c r="H206" s="1011"/>
      <c r="I206" s="271">
        <f>J206+K206</f>
        <v>150000</v>
      </c>
      <c r="J206" s="271">
        <v>150000</v>
      </c>
      <c r="K206" s="271"/>
      <c r="L206" s="1008"/>
    </row>
    <row r="207" spans="1:12">
      <c r="A207" s="1003"/>
      <c r="B207" s="1006"/>
      <c r="C207" s="1006"/>
      <c r="D207" s="1009"/>
      <c r="E207" s="1003"/>
      <c r="F207" s="270" t="s">
        <v>2</v>
      </c>
      <c r="G207" s="271">
        <f>G205+G206</f>
        <v>150000</v>
      </c>
      <c r="H207" s="1012"/>
      <c r="I207" s="271">
        <f>I205+I206</f>
        <v>150000</v>
      </c>
      <c r="J207" s="271">
        <f>J205+J206</f>
        <v>150000</v>
      </c>
      <c r="K207" s="271">
        <f>K205+K206</f>
        <v>0</v>
      </c>
      <c r="L207" s="1009"/>
    </row>
    <row r="208" spans="1:12" hidden="1">
      <c r="A208" s="998"/>
      <c r="B208" s="1014" t="s">
        <v>343</v>
      </c>
      <c r="C208" s="1014"/>
      <c r="D208" s="1026" t="s">
        <v>344</v>
      </c>
      <c r="E208" s="998" t="s">
        <v>357</v>
      </c>
      <c r="F208" s="268" t="s">
        <v>0</v>
      </c>
      <c r="G208" s="269">
        <f>G211</f>
        <v>3500000</v>
      </c>
      <c r="H208" s="1020" t="str">
        <f>H211</f>
        <v>x</v>
      </c>
      <c r="I208" s="269">
        <f>I211</f>
        <v>3500000</v>
      </c>
      <c r="J208" s="269">
        <f>J211</f>
        <v>3500000</v>
      </c>
      <c r="K208" s="269">
        <f>K211</f>
        <v>0</v>
      </c>
      <c r="L208" s="998" t="s">
        <v>357</v>
      </c>
    </row>
    <row r="209" spans="1:12" hidden="1">
      <c r="A209" s="999"/>
      <c r="B209" s="1015"/>
      <c r="C209" s="1015"/>
      <c r="D209" s="1027"/>
      <c r="E209" s="999"/>
      <c r="F209" s="268" t="s">
        <v>1</v>
      </c>
      <c r="G209" s="269">
        <f>G212</f>
        <v>0</v>
      </c>
      <c r="H209" s="1021"/>
      <c r="I209" s="269">
        <f>I212</f>
        <v>0</v>
      </c>
      <c r="J209" s="269">
        <f>J212</f>
        <v>0</v>
      </c>
      <c r="K209" s="269">
        <f>K212</f>
        <v>0</v>
      </c>
      <c r="L209" s="999"/>
    </row>
    <row r="210" spans="1:12" hidden="1">
      <c r="A210" s="1000"/>
      <c r="B210" s="1016"/>
      <c r="C210" s="1016"/>
      <c r="D210" s="1028"/>
      <c r="E210" s="1000"/>
      <c r="F210" s="268" t="s">
        <v>2</v>
      </c>
      <c r="G210" s="269">
        <f>G208+G209</f>
        <v>3500000</v>
      </c>
      <c r="H210" s="1022"/>
      <c r="I210" s="269">
        <f>I208+I209</f>
        <v>3500000</v>
      </c>
      <c r="J210" s="269">
        <f>J208+J209</f>
        <v>3500000</v>
      </c>
      <c r="K210" s="269">
        <f>K208+K209</f>
        <v>0</v>
      </c>
      <c r="L210" s="1000"/>
    </row>
    <row r="211" spans="1:12" hidden="1">
      <c r="A211" s="1001">
        <v>46</v>
      </c>
      <c r="B211" s="1004"/>
      <c r="C211" s="1004" t="s">
        <v>444</v>
      </c>
      <c r="D211" s="1007" t="s">
        <v>445</v>
      </c>
      <c r="E211" s="1001">
        <v>2023</v>
      </c>
      <c r="F211" s="270" t="s">
        <v>0</v>
      </c>
      <c r="G211" s="271">
        <v>3500000</v>
      </c>
      <c r="H211" s="1010" t="s">
        <v>357</v>
      </c>
      <c r="I211" s="271">
        <f>J211+K211</f>
        <v>3500000</v>
      </c>
      <c r="J211" s="271">
        <v>3500000</v>
      </c>
      <c r="K211" s="271">
        <v>0</v>
      </c>
      <c r="L211" s="1007" t="s">
        <v>361</v>
      </c>
    </row>
    <row r="212" spans="1:12" hidden="1">
      <c r="A212" s="1002"/>
      <c r="B212" s="1005"/>
      <c r="C212" s="1005"/>
      <c r="D212" s="1008"/>
      <c r="E212" s="1002"/>
      <c r="F212" s="270" t="s">
        <v>1</v>
      </c>
      <c r="G212" s="271"/>
      <c r="H212" s="1011"/>
      <c r="I212" s="271">
        <f>J212+K212</f>
        <v>0</v>
      </c>
      <c r="J212" s="271"/>
      <c r="K212" s="271"/>
      <c r="L212" s="1008"/>
    </row>
    <row r="213" spans="1:12" hidden="1">
      <c r="A213" s="1003"/>
      <c r="B213" s="1006"/>
      <c r="C213" s="1006"/>
      <c r="D213" s="1009"/>
      <c r="E213" s="1003"/>
      <c r="F213" s="270" t="s">
        <v>2</v>
      </c>
      <c r="G213" s="271">
        <f>G211+G212</f>
        <v>3500000</v>
      </c>
      <c r="H213" s="1012"/>
      <c r="I213" s="271">
        <f>I211+I212</f>
        <v>3500000</v>
      </c>
      <c r="J213" s="271">
        <f>J211+J212</f>
        <v>3500000</v>
      </c>
      <c r="K213" s="271">
        <f>K211+K212</f>
        <v>0</v>
      </c>
      <c r="L213" s="1009"/>
    </row>
    <row r="214" spans="1:12" ht="5.0999999999999996" customHeight="1">
      <c r="A214" s="270"/>
      <c r="B214" s="274"/>
      <c r="C214" s="274"/>
      <c r="D214" s="275"/>
      <c r="E214" s="270"/>
      <c r="F214" s="270"/>
      <c r="G214" s="271"/>
      <c r="H214" s="276"/>
      <c r="I214" s="271"/>
      <c r="J214" s="271"/>
      <c r="K214" s="271"/>
      <c r="L214" s="277"/>
    </row>
    <row r="215" spans="1:12" ht="15.75">
      <c r="A215" s="1032" t="s">
        <v>446</v>
      </c>
      <c r="B215" s="1033"/>
      <c r="C215" s="1033"/>
      <c r="D215" s="1034"/>
      <c r="E215" s="995" t="s">
        <v>357</v>
      </c>
      <c r="F215" s="263" t="s">
        <v>0</v>
      </c>
      <c r="G215" s="278">
        <f>G19+G25+G61+G73+G79+G94+G109+G124+G133+G139+G151+G196+G208</f>
        <v>140861697</v>
      </c>
      <c r="H215" s="1041" t="s">
        <v>357</v>
      </c>
      <c r="I215" s="278">
        <f t="shared" ref="I215:K216" si="14">I19+I25+I61+I73+I79+I94+I109+I124+I133+I139+I151+I196+I208</f>
        <v>140861697</v>
      </c>
      <c r="J215" s="278">
        <f t="shared" si="14"/>
        <v>133957586</v>
      </c>
      <c r="K215" s="278">
        <f t="shared" si="14"/>
        <v>6904111</v>
      </c>
      <c r="L215" s="1044" t="s">
        <v>357</v>
      </c>
    </row>
    <row r="216" spans="1:12" ht="15.75">
      <c r="A216" s="1035"/>
      <c r="B216" s="1036"/>
      <c r="C216" s="1036"/>
      <c r="D216" s="1037"/>
      <c r="E216" s="996"/>
      <c r="F216" s="263" t="s">
        <v>1</v>
      </c>
      <c r="G216" s="278">
        <f>G20+G26+G62+G74+G80+G95+G110+G125+G134+G140+G152+G197+G209</f>
        <v>2189917</v>
      </c>
      <c r="H216" s="1042"/>
      <c r="I216" s="278">
        <f t="shared" si="14"/>
        <v>2189917</v>
      </c>
      <c r="J216" s="278">
        <f t="shared" si="14"/>
        <v>2189917</v>
      </c>
      <c r="K216" s="278">
        <f t="shared" si="14"/>
        <v>0</v>
      </c>
      <c r="L216" s="1045"/>
    </row>
    <row r="217" spans="1:12" ht="15.75">
      <c r="A217" s="1038"/>
      <c r="B217" s="1039"/>
      <c r="C217" s="1039"/>
      <c r="D217" s="1040"/>
      <c r="E217" s="997"/>
      <c r="F217" s="263" t="s">
        <v>2</v>
      </c>
      <c r="G217" s="278">
        <f>G215+G216</f>
        <v>143051614</v>
      </c>
      <c r="H217" s="1043"/>
      <c r="I217" s="278">
        <f>I215+I216</f>
        <v>143051614</v>
      </c>
      <c r="J217" s="278">
        <f>J215+J216</f>
        <v>136147503</v>
      </c>
      <c r="K217" s="278">
        <f>K215+K216</f>
        <v>6904111</v>
      </c>
      <c r="L217" s="1046"/>
    </row>
    <row r="218" spans="1:12" ht="5.0999999999999996" customHeight="1">
      <c r="A218" s="1047"/>
      <c r="B218" s="1047"/>
      <c r="C218" s="1047"/>
      <c r="D218" s="1047"/>
      <c r="E218" s="1047"/>
      <c r="F218" s="1047"/>
      <c r="G218" s="1047"/>
      <c r="H218" s="1047"/>
      <c r="I218" s="1047"/>
      <c r="J218" s="1047"/>
      <c r="K218" s="1047"/>
      <c r="L218" s="1047"/>
    </row>
    <row r="219" spans="1:12" ht="16.5" customHeight="1">
      <c r="A219" s="263" t="s">
        <v>447</v>
      </c>
      <c r="B219" s="1013" t="s">
        <v>448</v>
      </c>
      <c r="C219" s="1013"/>
      <c r="D219" s="1013"/>
      <c r="E219" s="1013"/>
      <c r="F219" s="1013"/>
      <c r="G219" s="1013"/>
      <c r="H219" s="1013"/>
      <c r="I219" s="1013"/>
      <c r="J219" s="1013"/>
      <c r="K219" s="1013"/>
      <c r="L219" s="1013"/>
    </row>
    <row r="220" spans="1:12" ht="5.0999999999999996" customHeight="1">
      <c r="A220" s="270"/>
      <c r="B220" s="274"/>
      <c r="C220" s="274"/>
      <c r="D220" s="275"/>
      <c r="E220" s="270"/>
      <c r="F220" s="270"/>
      <c r="G220" s="271"/>
      <c r="H220" s="276"/>
      <c r="I220" s="271"/>
      <c r="J220" s="271"/>
      <c r="K220" s="271"/>
      <c r="L220" s="277"/>
    </row>
    <row r="221" spans="1:12" hidden="1">
      <c r="A221" s="998"/>
      <c r="B221" s="1014" t="s">
        <v>45</v>
      </c>
      <c r="C221" s="1014"/>
      <c r="D221" s="1017" t="s">
        <v>46</v>
      </c>
      <c r="E221" s="998" t="s">
        <v>357</v>
      </c>
      <c r="F221" s="268" t="s">
        <v>0</v>
      </c>
      <c r="G221" s="269">
        <f t="shared" ref="G221:K222" si="15">G224+G227+G230+G233+G236+G239+G242+G245+G248+G251+G254+G257+G260+G263+G266+G269+G272+G275+G278+G281+G284+G287+G293+G290+G296+G299+G302+G308+G311+G305</f>
        <v>726291570</v>
      </c>
      <c r="H221" s="269">
        <f t="shared" si="15"/>
        <v>106687951</v>
      </c>
      <c r="I221" s="269">
        <f t="shared" si="15"/>
        <v>115789810</v>
      </c>
      <c r="J221" s="269">
        <f t="shared" si="15"/>
        <v>103094615</v>
      </c>
      <c r="K221" s="269">
        <f t="shared" si="15"/>
        <v>12695195</v>
      </c>
      <c r="L221" s="998" t="s">
        <v>357</v>
      </c>
    </row>
    <row r="222" spans="1:12" hidden="1">
      <c r="A222" s="999"/>
      <c r="B222" s="1015"/>
      <c r="C222" s="1015"/>
      <c r="D222" s="1018"/>
      <c r="E222" s="999"/>
      <c r="F222" s="268" t="s">
        <v>1</v>
      </c>
      <c r="G222" s="269">
        <f t="shared" si="15"/>
        <v>0</v>
      </c>
      <c r="H222" s="269">
        <f t="shared" si="15"/>
        <v>0</v>
      </c>
      <c r="I222" s="269">
        <f t="shared" si="15"/>
        <v>0</v>
      </c>
      <c r="J222" s="269">
        <f t="shared" si="15"/>
        <v>0</v>
      </c>
      <c r="K222" s="269">
        <f t="shared" si="15"/>
        <v>0</v>
      </c>
      <c r="L222" s="999"/>
    </row>
    <row r="223" spans="1:12" hidden="1">
      <c r="A223" s="1000"/>
      <c r="B223" s="1016"/>
      <c r="C223" s="1016"/>
      <c r="D223" s="1019"/>
      <c r="E223" s="1000"/>
      <c r="F223" s="268" t="s">
        <v>2</v>
      </c>
      <c r="G223" s="269">
        <f>G221+G222</f>
        <v>726291570</v>
      </c>
      <c r="H223" s="269">
        <f>H221+H222</f>
        <v>106687951</v>
      </c>
      <c r="I223" s="269">
        <f>I221+I222</f>
        <v>115789810</v>
      </c>
      <c r="J223" s="269">
        <f>J221+J222</f>
        <v>103094615</v>
      </c>
      <c r="K223" s="269">
        <f>K221+K222</f>
        <v>12695195</v>
      </c>
      <c r="L223" s="1000"/>
    </row>
    <row r="224" spans="1:12" hidden="1">
      <c r="A224" s="1001">
        <v>1</v>
      </c>
      <c r="B224" s="1004"/>
      <c r="C224" s="1004" t="s">
        <v>171</v>
      </c>
      <c r="D224" s="1007" t="s">
        <v>449</v>
      </c>
      <c r="E224" s="1001" t="s">
        <v>450</v>
      </c>
      <c r="F224" s="270" t="s">
        <v>0</v>
      </c>
      <c r="G224" s="271">
        <v>1000000</v>
      </c>
      <c r="H224" s="272">
        <v>150221</v>
      </c>
      <c r="I224" s="271">
        <f t="shared" ref="I224:I312" si="16">J224+K224</f>
        <v>849779</v>
      </c>
      <c r="J224" s="271">
        <v>849779</v>
      </c>
      <c r="K224" s="271">
        <v>0</v>
      </c>
      <c r="L224" s="1007" t="s">
        <v>451</v>
      </c>
    </row>
    <row r="225" spans="1:12" hidden="1">
      <c r="A225" s="1002"/>
      <c r="B225" s="1005"/>
      <c r="C225" s="1005"/>
      <c r="D225" s="1008"/>
      <c r="E225" s="1002"/>
      <c r="F225" s="270" t="s">
        <v>1</v>
      </c>
      <c r="G225" s="271"/>
      <c r="H225" s="272"/>
      <c r="I225" s="271">
        <f t="shared" si="16"/>
        <v>0</v>
      </c>
      <c r="J225" s="271"/>
      <c r="K225" s="271"/>
      <c r="L225" s="1008"/>
    </row>
    <row r="226" spans="1:12" hidden="1">
      <c r="A226" s="1003"/>
      <c r="B226" s="1006"/>
      <c r="C226" s="1006"/>
      <c r="D226" s="1009"/>
      <c r="E226" s="1003"/>
      <c r="F226" s="270" t="s">
        <v>2</v>
      </c>
      <c r="G226" s="271">
        <f>G224+G225</f>
        <v>1000000</v>
      </c>
      <c r="H226" s="271">
        <f>H224+H225</f>
        <v>150221</v>
      </c>
      <c r="I226" s="271">
        <f>I224+I225</f>
        <v>849779</v>
      </c>
      <c r="J226" s="271">
        <f>J224+J225</f>
        <v>849779</v>
      </c>
      <c r="K226" s="271">
        <f>K224+K225</f>
        <v>0</v>
      </c>
      <c r="L226" s="1009"/>
    </row>
    <row r="227" spans="1:12" hidden="1">
      <c r="A227" s="1001">
        <v>2</v>
      </c>
      <c r="B227" s="1004"/>
      <c r="C227" s="1004" t="s">
        <v>171</v>
      </c>
      <c r="D227" s="1007" t="s">
        <v>452</v>
      </c>
      <c r="E227" s="1001" t="s">
        <v>453</v>
      </c>
      <c r="F227" s="270" t="s">
        <v>0</v>
      </c>
      <c r="G227" s="271">
        <v>196200000</v>
      </c>
      <c r="H227" s="272">
        <v>1503857</v>
      </c>
      <c r="I227" s="271">
        <f t="shared" si="16"/>
        <v>6468868</v>
      </c>
      <c r="J227" s="271">
        <v>0</v>
      </c>
      <c r="K227" s="271">
        <v>6468868</v>
      </c>
      <c r="L227" s="1007" t="s">
        <v>451</v>
      </c>
    </row>
    <row r="228" spans="1:12" hidden="1">
      <c r="A228" s="1002"/>
      <c r="B228" s="1005"/>
      <c r="C228" s="1005"/>
      <c r="D228" s="1008"/>
      <c r="E228" s="1002"/>
      <c r="F228" s="270" t="s">
        <v>1</v>
      </c>
      <c r="G228" s="271"/>
      <c r="H228" s="272"/>
      <c r="I228" s="271">
        <f t="shared" si="16"/>
        <v>0</v>
      </c>
      <c r="J228" s="271"/>
      <c r="K228" s="271"/>
      <c r="L228" s="1008"/>
    </row>
    <row r="229" spans="1:12" hidden="1">
      <c r="A229" s="1003"/>
      <c r="B229" s="1006"/>
      <c r="C229" s="1006"/>
      <c r="D229" s="1009"/>
      <c r="E229" s="1003"/>
      <c r="F229" s="270" t="s">
        <v>2</v>
      </c>
      <c r="G229" s="271">
        <f>G227+G228</f>
        <v>196200000</v>
      </c>
      <c r="H229" s="271">
        <f>H227+H228</f>
        <v>1503857</v>
      </c>
      <c r="I229" s="271">
        <f>I227+I228</f>
        <v>6468868</v>
      </c>
      <c r="J229" s="271">
        <f>J227+J228</f>
        <v>0</v>
      </c>
      <c r="K229" s="271">
        <f>K227+K228</f>
        <v>6468868</v>
      </c>
      <c r="L229" s="1009"/>
    </row>
    <row r="230" spans="1:12" hidden="1">
      <c r="A230" s="1001">
        <v>3</v>
      </c>
      <c r="B230" s="1004"/>
      <c r="C230" s="1004" t="s">
        <v>171</v>
      </c>
      <c r="D230" s="1007" t="s">
        <v>454</v>
      </c>
      <c r="E230" s="1001" t="s">
        <v>455</v>
      </c>
      <c r="F230" s="270" t="s">
        <v>0</v>
      </c>
      <c r="G230" s="271">
        <v>3605717</v>
      </c>
      <c r="H230" s="272">
        <v>105717</v>
      </c>
      <c r="I230" s="271">
        <f t="shared" si="16"/>
        <v>3500000</v>
      </c>
      <c r="J230" s="271">
        <v>3500000</v>
      </c>
      <c r="K230" s="271">
        <v>0</v>
      </c>
      <c r="L230" s="1007" t="s">
        <v>451</v>
      </c>
    </row>
    <row r="231" spans="1:12" hidden="1">
      <c r="A231" s="1002"/>
      <c r="B231" s="1005"/>
      <c r="C231" s="1005"/>
      <c r="D231" s="1008"/>
      <c r="E231" s="1002"/>
      <c r="F231" s="270" t="s">
        <v>1</v>
      </c>
      <c r="G231" s="271"/>
      <c r="H231" s="272"/>
      <c r="I231" s="271">
        <f t="shared" si="16"/>
        <v>0</v>
      </c>
      <c r="J231" s="271"/>
      <c r="K231" s="271"/>
      <c r="L231" s="1008"/>
    </row>
    <row r="232" spans="1:12" hidden="1">
      <c r="A232" s="1003"/>
      <c r="B232" s="1006"/>
      <c r="C232" s="1006"/>
      <c r="D232" s="1009"/>
      <c r="E232" s="1003"/>
      <c r="F232" s="270" t="s">
        <v>2</v>
      </c>
      <c r="G232" s="271">
        <f>G230+G231</f>
        <v>3605717</v>
      </c>
      <c r="H232" s="271">
        <f>H230+H231</f>
        <v>105717</v>
      </c>
      <c r="I232" s="271">
        <f>I230+I231</f>
        <v>3500000</v>
      </c>
      <c r="J232" s="271">
        <f>J230+J231</f>
        <v>3500000</v>
      </c>
      <c r="K232" s="271">
        <f>K230+K231</f>
        <v>0</v>
      </c>
      <c r="L232" s="1009"/>
    </row>
    <row r="233" spans="1:12" hidden="1">
      <c r="A233" s="1001">
        <v>4</v>
      </c>
      <c r="B233" s="1004"/>
      <c r="C233" s="1004" t="s">
        <v>171</v>
      </c>
      <c r="D233" s="1007" t="s">
        <v>456</v>
      </c>
      <c r="E233" s="1001" t="s">
        <v>457</v>
      </c>
      <c r="F233" s="270" t="s">
        <v>0</v>
      </c>
      <c r="G233" s="271">
        <v>29160238</v>
      </c>
      <c r="H233" s="272">
        <v>0</v>
      </c>
      <c r="I233" s="271">
        <f t="shared" si="16"/>
        <v>8200000</v>
      </c>
      <c r="J233" s="271">
        <v>8200000</v>
      </c>
      <c r="K233" s="271">
        <v>0</v>
      </c>
      <c r="L233" s="1023" t="s">
        <v>451</v>
      </c>
    </row>
    <row r="234" spans="1:12" hidden="1">
      <c r="A234" s="1002"/>
      <c r="B234" s="1005"/>
      <c r="C234" s="1005"/>
      <c r="D234" s="1008"/>
      <c r="E234" s="1002"/>
      <c r="F234" s="270" t="s">
        <v>1</v>
      </c>
      <c r="G234" s="271"/>
      <c r="H234" s="272"/>
      <c r="I234" s="271">
        <f t="shared" si="16"/>
        <v>0</v>
      </c>
      <c r="J234" s="271"/>
      <c r="K234" s="271"/>
      <c r="L234" s="1024"/>
    </row>
    <row r="235" spans="1:12" hidden="1">
      <c r="A235" s="1003"/>
      <c r="B235" s="1006"/>
      <c r="C235" s="1006"/>
      <c r="D235" s="1009"/>
      <c r="E235" s="1003"/>
      <c r="F235" s="270" t="s">
        <v>2</v>
      </c>
      <c r="G235" s="271">
        <f>G233+G234</f>
        <v>29160238</v>
      </c>
      <c r="H235" s="271">
        <f>H233+H234</f>
        <v>0</v>
      </c>
      <c r="I235" s="271">
        <f>I233+I234</f>
        <v>8200000</v>
      </c>
      <c r="J235" s="271">
        <f>J233+J234</f>
        <v>8200000</v>
      </c>
      <c r="K235" s="271">
        <f>K233+K234</f>
        <v>0</v>
      </c>
      <c r="L235" s="1025"/>
    </row>
    <row r="236" spans="1:12" hidden="1">
      <c r="A236" s="1001">
        <v>5</v>
      </c>
      <c r="B236" s="1004"/>
      <c r="C236" s="1004" t="s">
        <v>171</v>
      </c>
      <c r="D236" s="1007" t="s">
        <v>458</v>
      </c>
      <c r="E236" s="1001" t="s">
        <v>457</v>
      </c>
      <c r="F236" s="270" t="s">
        <v>0</v>
      </c>
      <c r="G236" s="271">
        <v>17750000</v>
      </c>
      <c r="H236" s="272">
        <v>0</v>
      </c>
      <c r="I236" s="271">
        <f t="shared" si="16"/>
        <v>125000</v>
      </c>
      <c r="J236" s="271">
        <v>125000</v>
      </c>
      <c r="K236" s="271">
        <v>0</v>
      </c>
      <c r="L236" s="1007" t="s">
        <v>451</v>
      </c>
    </row>
    <row r="237" spans="1:12" hidden="1">
      <c r="A237" s="1002"/>
      <c r="B237" s="1005"/>
      <c r="C237" s="1005"/>
      <c r="D237" s="1008"/>
      <c r="E237" s="1002"/>
      <c r="F237" s="270" t="s">
        <v>1</v>
      </c>
      <c r="G237" s="271"/>
      <c r="H237" s="272"/>
      <c r="I237" s="271">
        <f t="shared" si="16"/>
        <v>0</v>
      </c>
      <c r="J237" s="271"/>
      <c r="K237" s="271"/>
      <c r="L237" s="1008"/>
    </row>
    <row r="238" spans="1:12" hidden="1">
      <c r="A238" s="1003"/>
      <c r="B238" s="1006"/>
      <c r="C238" s="1006"/>
      <c r="D238" s="1009"/>
      <c r="E238" s="1003"/>
      <c r="F238" s="270" t="s">
        <v>2</v>
      </c>
      <c r="G238" s="271">
        <f>G236+G237</f>
        <v>17750000</v>
      </c>
      <c r="H238" s="271">
        <f>H236+H237</f>
        <v>0</v>
      </c>
      <c r="I238" s="271">
        <f>I236+I237</f>
        <v>125000</v>
      </c>
      <c r="J238" s="271">
        <f>J236+J237</f>
        <v>125000</v>
      </c>
      <c r="K238" s="271">
        <f>K236+K237</f>
        <v>0</v>
      </c>
      <c r="L238" s="1009"/>
    </row>
    <row r="239" spans="1:12" hidden="1">
      <c r="A239" s="1001">
        <v>6</v>
      </c>
      <c r="B239" s="1004"/>
      <c r="C239" s="1004" t="s">
        <v>171</v>
      </c>
      <c r="D239" s="1007" t="s">
        <v>459</v>
      </c>
      <c r="E239" s="1001" t="s">
        <v>460</v>
      </c>
      <c r="F239" s="270" t="s">
        <v>0</v>
      </c>
      <c r="G239" s="271">
        <v>16400000</v>
      </c>
      <c r="H239" s="272">
        <v>500000</v>
      </c>
      <c r="I239" s="271">
        <f t="shared" si="16"/>
        <v>13900000</v>
      </c>
      <c r="J239" s="271">
        <v>13900000</v>
      </c>
      <c r="K239" s="271">
        <v>0</v>
      </c>
      <c r="L239" s="1007" t="s">
        <v>451</v>
      </c>
    </row>
    <row r="240" spans="1:12" hidden="1">
      <c r="A240" s="1002"/>
      <c r="B240" s="1005"/>
      <c r="C240" s="1005"/>
      <c r="D240" s="1008"/>
      <c r="E240" s="1002"/>
      <c r="F240" s="270" t="s">
        <v>1</v>
      </c>
      <c r="G240" s="271"/>
      <c r="H240" s="272"/>
      <c r="I240" s="271">
        <f t="shared" si="16"/>
        <v>0</v>
      </c>
      <c r="J240" s="271"/>
      <c r="K240" s="271"/>
      <c r="L240" s="1008"/>
    </row>
    <row r="241" spans="1:12" hidden="1">
      <c r="A241" s="1003"/>
      <c r="B241" s="1006"/>
      <c r="C241" s="1006"/>
      <c r="D241" s="1009"/>
      <c r="E241" s="1003"/>
      <c r="F241" s="270" t="s">
        <v>2</v>
      </c>
      <c r="G241" s="271">
        <f>G239+G240</f>
        <v>16400000</v>
      </c>
      <c r="H241" s="271">
        <f>H239+H240</f>
        <v>500000</v>
      </c>
      <c r="I241" s="271">
        <f>I239+I240</f>
        <v>13900000</v>
      </c>
      <c r="J241" s="271">
        <f>J239+J240</f>
        <v>13900000</v>
      </c>
      <c r="K241" s="271">
        <f>K239+K240</f>
        <v>0</v>
      </c>
      <c r="L241" s="1009"/>
    </row>
    <row r="242" spans="1:12" hidden="1">
      <c r="A242" s="1001">
        <v>7</v>
      </c>
      <c r="B242" s="1004"/>
      <c r="C242" s="1004" t="s">
        <v>171</v>
      </c>
      <c r="D242" s="1007" t="s">
        <v>461</v>
      </c>
      <c r="E242" s="1001" t="s">
        <v>462</v>
      </c>
      <c r="F242" s="270" t="s">
        <v>0</v>
      </c>
      <c r="G242" s="271">
        <v>81303056</v>
      </c>
      <c r="H242" s="272">
        <v>69574312</v>
      </c>
      <c r="I242" s="271">
        <f t="shared" si="16"/>
        <v>11728744</v>
      </c>
      <c r="J242" s="271">
        <v>9211792</v>
      </c>
      <c r="K242" s="271">
        <v>2516952</v>
      </c>
      <c r="L242" s="1007" t="s">
        <v>451</v>
      </c>
    </row>
    <row r="243" spans="1:12" hidden="1">
      <c r="A243" s="1002"/>
      <c r="B243" s="1005"/>
      <c r="C243" s="1005"/>
      <c r="D243" s="1008"/>
      <c r="E243" s="1002"/>
      <c r="F243" s="270" t="s">
        <v>1</v>
      </c>
      <c r="G243" s="271"/>
      <c r="H243" s="272"/>
      <c r="I243" s="271">
        <f t="shared" si="16"/>
        <v>0</v>
      </c>
      <c r="J243" s="271"/>
      <c r="K243" s="271"/>
      <c r="L243" s="1008"/>
    </row>
    <row r="244" spans="1:12" hidden="1">
      <c r="A244" s="1003"/>
      <c r="B244" s="1006"/>
      <c r="C244" s="1006"/>
      <c r="D244" s="1009"/>
      <c r="E244" s="1003"/>
      <c r="F244" s="270" t="s">
        <v>2</v>
      </c>
      <c r="G244" s="271">
        <f>G242+G243</f>
        <v>81303056</v>
      </c>
      <c r="H244" s="271">
        <f>H242+H243</f>
        <v>69574312</v>
      </c>
      <c r="I244" s="271">
        <f>I242+I243</f>
        <v>11728744</v>
      </c>
      <c r="J244" s="271">
        <f>J242+J243</f>
        <v>9211792</v>
      </c>
      <c r="K244" s="271">
        <f>K242+K243</f>
        <v>2516952</v>
      </c>
      <c r="L244" s="1009"/>
    </row>
    <row r="245" spans="1:12" hidden="1">
      <c r="A245" s="1001">
        <v>8</v>
      </c>
      <c r="B245" s="1004"/>
      <c r="C245" s="1004" t="s">
        <v>171</v>
      </c>
      <c r="D245" s="1007" t="s">
        <v>463</v>
      </c>
      <c r="E245" s="1001" t="s">
        <v>464</v>
      </c>
      <c r="F245" s="270" t="s">
        <v>0</v>
      </c>
      <c r="G245" s="271">
        <v>1000000</v>
      </c>
      <c r="H245" s="272">
        <v>91635</v>
      </c>
      <c r="I245" s="271">
        <f t="shared" si="16"/>
        <v>908365</v>
      </c>
      <c r="J245" s="271">
        <v>0</v>
      </c>
      <c r="K245" s="271">
        <v>908365</v>
      </c>
      <c r="L245" s="1007" t="s">
        <v>451</v>
      </c>
    </row>
    <row r="246" spans="1:12" hidden="1">
      <c r="A246" s="1002"/>
      <c r="B246" s="1005"/>
      <c r="C246" s="1005"/>
      <c r="D246" s="1008"/>
      <c r="E246" s="1002"/>
      <c r="F246" s="270" t="s">
        <v>1</v>
      </c>
      <c r="G246" s="271"/>
      <c r="H246" s="272"/>
      <c r="I246" s="271">
        <f t="shared" si="16"/>
        <v>0</v>
      </c>
      <c r="J246" s="271"/>
      <c r="K246" s="271"/>
      <c r="L246" s="1008"/>
    </row>
    <row r="247" spans="1:12" hidden="1">
      <c r="A247" s="1003"/>
      <c r="B247" s="1006"/>
      <c r="C247" s="1006"/>
      <c r="D247" s="1009"/>
      <c r="E247" s="1003"/>
      <c r="F247" s="270" t="s">
        <v>2</v>
      </c>
      <c r="G247" s="271">
        <f>G245+G246</f>
        <v>1000000</v>
      </c>
      <c r="H247" s="271">
        <f>H245+H246</f>
        <v>91635</v>
      </c>
      <c r="I247" s="271">
        <f>I245+I246</f>
        <v>908365</v>
      </c>
      <c r="J247" s="271">
        <f>J245+J246</f>
        <v>0</v>
      </c>
      <c r="K247" s="271">
        <f>K245+K246</f>
        <v>908365</v>
      </c>
      <c r="L247" s="1009"/>
    </row>
    <row r="248" spans="1:12" hidden="1">
      <c r="A248" s="1001">
        <v>9</v>
      </c>
      <c r="B248" s="1004"/>
      <c r="C248" s="1004" t="s">
        <v>171</v>
      </c>
      <c r="D248" s="1007" t="s">
        <v>465</v>
      </c>
      <c r="E248" s="1001" t="s">
        <v>464</v>
      </c>
      <c r="F248" s="270" t="s">
        <v>0</v>
      </c>
      <c r="G248" s="271">
        <v>22361429</v>
      </c>
      <c r="H248" s="272">
        <v>15500000</v>
      </c>
      <c r="I248" s="271">
        <f t="shared" si="16"/>
        <v>6861429</v>
      </c>
      <c r="J248" s="271">
        <v>6861429</v>
      </c>
      <c r="K248" s="271">
        <v>0</v>
      </c>
      <c r="L248" s="1007" t="s">
        <v>451</v>
      </c>
    </row>
    <row r="249" spans="1:12" hidden="1">
      <c r="A249" s="1002"/>
      <c r="B249" s="1005"/>
      <c r="C249" s="1005"/>
      <c r="D249" s="1008"/>
      <c r="E249" s="1002"/>
      <c r="F249" s="270" t="s">
        <v>1</v>
      </c>
      <c r="G249" s="271"/>
      <c r="H249" s="272"/>
      <c r="I249" s="271">
        <f t="shared" si="16"/>
        <v>0</v>
      </c>
      <c r="J249" s="271"/>
      <c r="K249" s="271"/>
      <c r="L249" s="1008"/>
    </row>
    <row r="250" spans="1:12" hidden="1">
      <c r="A250" s="1003"/>
      <c r="B250" s="1006"/>
      <c r="C250" s="1006"/>
      <c r="D250" s="1009"/>
      <c r="E250" s="1003"/>
      <c r="F250" s="270" t="s">
        <v>2</v>
      </c>
      <c r="G250" s="271">
        <f>G248+G249</f>
        <v>22361429</v>
      </c>
      <c r="H250" s="271">
        <f>H248+H249</f>
        <v>15500000</v>
      </c>
      <c r="I250" s="271">
        <f>I248+I249</f>
        <v>6861429</v>
      </c>
      <c r="J250" s="271">
        <f>J248+J249</f>
        <v>6861429</v>
      </c>
      <c r="K250" s="271">
        <f>K248+K249</f>
        <v>0</v>
      </c>
      <c r="L250" s="1009"/>
    </row>
    <row r="251" spans="1:12" hidden="1">
      <c r="A251" s="1001">
        <v>10</v>
      </c>
      <c r="B251" s="1004"/>
      <c r="C251" s="1004" t="s">
        <v>171</v>
      </c>
      <c r="D251" s="1007" t="s">
        <v>466</v>
      </c>
      <c r="E251" s="1001" t="s">
        <v>460</v>
      </c>
      <c r="F251" s="270" t="s">
        <v>0</v>
      </c>
      <c r="G251" s="271">
        <v>11538750</v>
      </c>
      <c r="H251" s="272">
        <v>0</v>
      </c>
      <c r="I251" s="271">
        <f t="shared" si="16"/>
        <v>4420000</v>
      </c>
      <c r="J251" s="271">
        <v>3420000</v>
      </c>
      <c r="K251" s="271">
        <v>1000000</v>
      </c>
      <c r="L251" s="1023" t="s">
        <v>451</v>
      </c>
    </row>
    <row r="252" spans="1:12" hidden="1">
      <c r="A252" s="1002"/>
      <c r="B252" s="1005"/>
      <c r="C252" s="1005"/>
      <c r="D252" s="1008"/>
      <c r="E252" s="1002"/>
      <c r="F252" s="270" t="s">
        <v>1</v>
      </c>
      <c r="G252" s="271"/>
      <c r="H252" s="272"/>
      <c r="I252" s="271">
        <f t="shared" si="16"/>
        <v>0</v>
      </c>
      <c r="J252" s="271"/>
      <c r="K252" s="271"/>
      <c r="L252" s="1024"/>
    </row>
    <row r="253" spans="1:12" hidden="1">
      <c r="A253" s="1003"/>
      <c r="B253" s="1006"/>
      <c r="C253" s="1006"/>
      <c r="D253" s="1009"/>
      <c r="E253" s="1003"/>
      <c r="F253" s="270" t="s">
        <v>2</v>
      </c>
      <c r="G253" s="271">
        <f>G251+G252</f>
        <v>11538750</v>
      </c>
      <c r="H253" s="271">
        <f>H251+H252</f>
        <v>0</v>
      </c>
      <c r="I253" s="271">
        <f>I251+I252</f>
        <v>4420000</v>
      </c>
      <c r="J253" s="271">
        <f>J251+J252</f>
        <v>3420000</v>
      </c>
      <c r="K253" s="271">
        <f>K251+K252</f>
        <v>1000000</v>
      </c>
      <c r="L253" s="1025"/>
    </row>
    <row r="254" spans="1:12" hidden="1">
      <c r="A254" s="1001">
        <v>11</v>
      </c>
      <c r="B254" s="1004"/>
      <c r="C254" s="1004" t="s">
        <v>171</v>
      </c>
      <c r="D254" s="1007" t="s">
        <v>467</v>
      </c>
      <c r="E254" s="1001" t="s">
        <v>468</v>
      </c>
      <c r="F254" s="270" t="s">
        <v>0</v>
      </c>
      <c r="G254" s="271">
        <v>440000</v>
      </c>
      <c r="H254" s="272">
        <v>0</v>
      </c>
      <c r="I254" s="271">
        <f t="shared" si="16"/>
        <v>440000</v>
      </c>
      <c r="J254" s="271">
        <v>440000</v>
      </c>
      <c r="K254" s="271">
        <v>0</v>
      </c>
      <c r="L254" s="1007" t="s">
        <v>451</v>
      </c>
    </row>
    <row r="255" spans="1:12" hidden="1">
      <c r="A255" s="1002"/>
      <c r="B255" s="1005"/>
      <c r="C255" s="1005"/>
      <c r="D255" s="1008"/>
      <c r="E255" s="1002"/>
      <c r="F255" s="270" t="s">
        <v>1</v>
      </c>
      <c r="G255" s="271"/>
      <c r="H255" s="272"/>
      <c r="I255" s="271">
        <f t="shared" si="16"/>
        <v>0</v>
      </c>
      <c r="J255" s="271"/>
      <c r="K255" s="271"/>
      <c r="L255" s="1008"/>
    </row>
    <row r="256" spans="1:12" hidden="1">
      <c r="A256" s="1003"/>
      <c r="B256" s="1006"/>
      <c r="C256" s="1006"/>
      <c r="D256" s="1009"/>
      <c r="E256" s="1003"/>
      <c r="F256" s="270" t="s">
        <v>2</v>
      </c>
      <c r="G256" s="271">
        <f>G254+G255</f>
        <v>440000</v>
      </c>
      <c r="H256" s="271">
        <f>H254+H255</f>
        <v>0</v>
      </c>
      <c r="I256" s="271">
        <f>I254+I255</f>
        <v>440000</v>
      </c>
      <c r="J256" s="271">
        <f>J254+J255</f>
        <v>440000</v>
      </c>
      <c r="K256" s="271">
        <f>K254+K255</f>
        <v>0</v>
      </c>
      <c r="L256" s="1009"/>
    </row>
    <row r="257" spans="1:12" hidden="1">
      <c r="A257" s="1001">
        <v>12</v>
      </c>
      <c r="B257" s="1004"/>
      <c r="C257" s="1004" t="s">
        <v>171</v>
      </c>
      <c r="D257" s="1007" t="s">
        <v>469</v>
      </c>
      <c r="E257" s="1001" t="s">
        <v>464</v>
      </c>
      <c r="F257" s="270" t="s">
        <v>0</v>
      </c>
      <c r="G257" s="271">
        <v>2110000</v>
      </c>
      <c r="H257" s="272">
        <v>2010000</v>
      </c>
      <c r="I257" s="271">
        <f t="shared" si="16"/>
        <v>100000</v>
      </c>
      <c r="J257" s="271">
        <v>100000</v>
      </c>
      <c r="K257" s="271">
        <v>0</v>
      </c>
      <c r="L257" s="1023" t="s">
        <v>451</v>
      </c>
    </row>
    <row r="258" spans="1:12" hidden="1">
      <c r="A258" s="1002"/>
      <c r="B258" s="1005"/>
      <c r="C258" s="1005"/>
      <c r="D258" s="1008"/>
      <c r="E258" s="1002"/>
      <c r="F258" s="270" t="s">
        <v>1</v>
      </c>
      <c r="G258" s="271"/>
      <c r="H258" s="272"/>
      <c r="I258" s="271">
        <f t="shared" si="16"/>
        <v>0</v>
      </c>
      <c r="J258" s="271"/>
      <c r="K258" s="271"/>
      <c r="L258" s="1024"/>
    </row>
    <row r="259" spans="1:12" hidden="1">
      <c r="A259" s="1003"/>
      <c r="B259" s="1006"/>
      <c r="C259" s="1006"/>
      <c r="D259" s="1009"/>
      <c r="E259" s="1003"/>
      <c r="F259" s="270" t="s">
        <v>2</v>
      </c>
      <c r="G259" s="271">
        <f>G257+G258</f>
        <v>2110000</v>
      </c>
      <c r="H259" s="271">
        <f>H257+H258</f>
        <v>2010000</v>
      </c>
      <c r="I259" s="271">
        <f>I257+I258</f>
        <v>100000</v>
      </c>
      <c r="J259" s="271">
        <f>J257+J258</f>
        <v>100000</v>
      </c>
      <c r="K259" s="271">
        <f>K257+K258</f>
        <v>0</v>
      </c>
      <c r="L259" s="1025"/>
    </row>
    <row r="260" spans="1:12" hidden="1">
      <c r="A260" s="1001">
        <v>13</v>
      </c>
      <c r="B260" s="1004"/>
      <c r="C260" s="1004" t="s">
        <v>171</v>
      </c>
      <c r="D260" s="1007" t="s">
        <v>470</v>
      </c>
      <c r="E260" s="1001" t="s">
        <v>471</v>
      </c>
      <c r="F260" s="270" t="s">
        <v>0</v>
      </c>
      <c r="G260" s="271">
        <v>7200000</v>
      </c>
      <c r="H260" s="272">
        <v>0</v>
      </c>
      <c r="I260" s="271">
        <f t="shared" si="16"/>
        <v>1000000</v>
      </c>
      <c r="J260" s="271">
        <v>1000000</v>
      </c>
      <c r="K260" s="271">
        <v>0</v>
      </c>
      <c r="L260" s="1007" t="s">
        <v>451</v>
      </c>
    </row>
    <row r="261" spans="1:12" hidden="1">
      <c r="A261" s="1002"/>
      <c r="B261" s="1005"/>
      <c r="C261" s="1005"/>
      <c r="D261" s="1008"/>
      <c r="E261" s="1002"/>
      <c r="F261" s="270" t="s">
        <v>1</v>
      </c>
      <c r="G261" s="271"/>
      <c r="H261" s="272"/>
      <c r="I261" s="271">
        <f t="shared" si="16"/>
        <v>0</v>
      </c>
      <c r="J261" s="271"/>
      <c r="K261" s="271"/>
      <c r="L261" s="1008"/>
    </row>
    <row r="262" spans="1:12" hidden="1">
      <c r="A262" s="1003"/>
      <c r="B262" s="1006"/>
      <c r="C262" s="1006"/>
      <c r="D262" s="1009"/>
      <c r="E262" s="1003"/>
      <c r="F262" s="270" t="s">
        <v>2</v>
      </c>
      <c r="G262" s="271">
        <f>G260+G261</f>
        <v>7200000</v>
      </c>
      <c r="H262" s="271">
        <f>H260+H261</f>
        <v>0</v>
      </c>
      <c r="I262" s="271">
        <f>I260+I261</f>
        <v>1000000</v>
      </c>
      <c r="J262" s="271">
        <f>J260+J261</f>
        <v>1000000</v>
      </c>
      <c r="K262" s="271">
        <f>K260+K261</f>
        <v>0</v>
      </c>
      <c r="L262" s="1009"/>
    </row>
    <row r="263" spans="1:12" hidden="1">
      <c r="A263" s="1001">
        <v>14</v>
      </c>
      <c r="B263" s="1004"/>
      <c r="C263" s="1004" t="s">
        <v>171</v>
      </c>
      <c r="D263" s="1007" t="s">
        <v>472</v>
      </c>
      <c r="E263" s="1001" t="s">
        <v>468</v>
      </c>
      <c r="F263" s="270" t="s">
        <v>0</v>
      </c>
      <c r="G263" s="271">
        <v>10500000</v>
      </c>
      <c r="H263" s="272">
        <v>0</v>
      </c>
      <c r="I263" s="271">
        <f t="shared" si="16"/>
        <v>10500000</v>
      </c>
      <c r="J263" s="271">
        <v>10500000</v>
      </c>
      <c r="K263" s="271">
        <v>0</v>
      </c>
      <c r="L263" s="1007" t="s">
        <v>451</v>
      </c>
    </row>
    <row r="264" spans="1:12" hidden="1">
      <c r="A264" s="1002"/>
      <c r="B264" s="1005"/>
      <c r="C264" s="1005"/>
      <c r="D264" s="1008"/>
      <c r="E264" s="1002"/>
      <c r="F264" s="270" t="s">
        <v>1</v>
      </c>
      <c r="G264" s="271"/>
      <c r="H264" s="272"/>
      <c r="I264" s="271">
        <f t="shared" si="16"/>
        <v>0</v>
      </c>
      <c r="J264" s="271"/>
      <c r="K264" s="271"/>
      <c r="L264" s="1008"/>
    </row>
    <row r="265" spans="1:12" hidden="1">
      <c r="A265" s="1003"/>
      <c r="B265" s="1006"/>
      <c r="C265" s="1006"/>
      <c r="D265" s="1009"/>
      <c r="E265" s="1003"/>
      <c r="F265" s="270" t="s">
        <v>2</v>
      </c>
      <c r="G265" s="271">
        <f>G263+G264</f>
        <v>10500000</v>
      </c>
      <c r="H265" s="271">
        <f>H263+H264</f>
        <v>0</v>
      </c>
      <c r="I265" s="271">
        <f>I263+I264</f>
        <v>10500000</v>
      </c>
      <c r="J265" s="271">
        <f>J263+J264</f>
        <v>10500000</v>
      </c>
      <c r="K265" s="271">
        <f>K263+K264</f>
        <v>0</v>
      </c>
      <c r="L265" s="1009"/>
    </row>
    <row r="266" spans="1:12" hidden="1">
      <c r="A266" s="1001">
        <v>15</v>
      </c>
      <c r="B266" s="1004"/>
      <c r="C266" s="1004" t="s">
        <v>171</v>
      </c>
      <c r="D266" s="1007" t="s">
        <v>473</v>
      </c>
      <c r="E266" s="1001" t="s">
        <v>468</v>
      </c>
      <c r="F266" s="270" t="s">
        <v>0</v>
      </c>
      <c r="G266" s="271">
        <v>14000000</v>
      </c>
      <c r="H266" s="272">
        <v>1000000</v>
      </c>
      <c r="I266" s="271">
        <f t="shared" si="16"/>
        <v>13000000</v>
      </c>
      <c r="J266" s="271">
        <v>13000000</v>
      </c>
      <c r="K266" s="271">
        <v>0</v>
      </c>
      <c r="L266" s="1007" t="s">
        <v>451</v>
      </c>
    </row>
    <row r="267" spans="1:12" hidden="1">
      <c r="A267" s="1002"/>
      <c r="B267" s="1005"/>
      <c r="C267" s="1005"/>
      <c r="D267" s="1008"/>
      <c r="E267" s="1002"/>
      <c r="F267" s="270" t="s">
        <v>1</v>
      </c>
      <c r="G267" s="271"/>
      <c r="H267" s="272"/>
      <c r="I267" s="271">
        <f t="shared" si="16"/>
        <v>0</v>
      </c>
      <c r="J267" s="271"/>
      <c r="K267" s="271"/>
      <c r="L267" s="1008"/>
    </row>
    <row r="268" spans="1:12" hidden="1">
      <c r="A268" s="1003"/>
      <c r="B268" s="1006"/>
      <c r="C268" s="1006"/>
      <c r="D268" s="1009"/>
      <c r="E268" s="1003"/>
      <c r="F268" s="270" t="s">
        <v>2</v>
      </c>
      <c r="G268" s="271">
        <f>G266+G267</f>
        <v>14000000</v>
      </c>
      <c r="H268" s="271">
        <f>H266+H267</f>
        <v>1000000</v>
      </c>
      <c r="I268" s="271">
        <f>I266+I267</f>
        <v>13000000</v>
      </c>
      <c r="J268" s="271">
        <f>J266+J267</f>
        <v>13000000</v>
      </c>
      <c r="K268" s="271">
        <f>K266+K267</f>
        <v>0</v>
      </c>
      <c r="L268" s="1009"/>
    </row>
    <row r="269" spans="1:12" hidden="1">
      <c r="A269" s="1001">
        <v>16</v>
      </c>
      <c r="B269" s="1004"/>
      <c r="C269" s="1004" t="s">
        <v>171</v>
      </c>
      <c r="D269" s="1007" t="s">
        <v>474</v>
      </c>
      <c r="E269" s="1001" t="s">
        <v>468</v>
      </c>
      <c r="F269" s="270" t="s">
        <v>0</v>
      </c>
      <c r="G269" s="271">
        <v>2000000</v>
      </c>
      <c r="H269" s="272">
        <v>0</v>
      </c>
      <c r="I269" s="271">
        <f t="shared" si="16"/>
        <v>2000000</v>
      </c>
      <c r="J269" s="271">
        <v>2000000</v>
      </c>
      <c r="K269" s="271">
        <v>0</v>
      </c>
      <c r="L269" s="1007" t="s">
        <v>451</v>
      </c>
    </row>
    <row r="270" spans="1:12" hidden="1">
      <c r="A270" s="1002"/>
      <c r="B270" s="1005"/>
      <c r="C270" s="1005"/>
      <c r="D270" s="1008"/>
      <c r="E270" s="1002"/>
      <c r="F270" s="270" t="s">
        <v>1</v>
      </c>
      <c r="G270" s="271"/>
      <c r="H270" s="272"/>
      <c r="I270" s="271">
        <f t="shared" si="16"/>
        <v>0</v>
      </c>
      <c r="J270" s="271"/>
      <c r="K270" s="271"/>
      <c r="L270" s="1008"/>
    </row>
    <row r="271" spans="1:12" hidden="1">
      <c r="A271" s="1003"/>
      <c r="B271" s="1006"/>
      <c r="C271" s="1006"/>
      <c r="D271" s="1009"/>
      <c r="E271" s="1003"/>
      <c r="F271" s="270" t="s">
        <v>2</v>
      </c>
      <c r="G271" s="271">
        <f>G269+G270</f>
        <v>2000000</v>
      </c>
      <c r="H271" s="271">
        <f>H269+H270</f>
        <v>0</v>
      </c>
      <c r="I271" s="271">
        <f>I269+I270</f>
        <v>2000000</v>
      </c>
      <c r="J271" s="271">
        <f>J269+J270</f>
        <v>2000000</v>
      </c>
      <c r="K271" s="271">
        <f>K269+K270</f>
        <v>0</v>
      </c>
      <c r="L271" s="1009"/>
    </row>
    <row r="272" spans="1:12" hidden="1">
      <c r="A272" s="1001">
        <v>17</v>
      </c>
      <c r="B272" s="1004"/>
      <c r="C272" s="1004" t="s">
        <v>171</v>
      </c>
      <c r="D272" s="1007" t="s">
        <v>475</v>
      </c>
      <c r="E272" s="1001" t="s">
        <v>476</v>
      </c>
      <c r="F272" s="270" t="s">
        <v>0</v>
      </c>
      <c r="G272" s="271">
        <v>2610704</v>
      </c>
      <c r="H272" s="272">
        <v>0</v>
      </c>
      <c r="I272" s="271">
        <f t="shared" si="16"/>
        <v>1160704</v>
      </c>
      <c r="J272" s="271">
        <v>1160704</v>
      </c>
      <c r="K272" s="271">
        <v>0</v>
      </c>
      <c r="L272" s="1007" t="s">
        <v>451</v>
      </c>
    </row>
    <row r="273" spans="1:12" hidden="1">
      <c r="A273" s="1002"/>
      <c r="B273" s="1005"/>
      <c r="C273" s="1005"/>
      <c r="D273" s="1008"/>
      <c r="E273" s="1002"/>
      <c r="F273" s="270" t="s">
        <v>1</v>
      </c>
      <c r="G273" s="271"/>
      <c r="H273" s="272"/>
      <c r="I273" s="271">
        <f t="shared" si="16"/>
        <v>0</v>
      </c>
      <c r="J273" s="271"/>
      <c r="K273" s="271"/>
      <c r="L273" s="1008"/>
    </row>
    <row r="274" spans="1:12" hidden="1">
      <c r="A274" s="1003"/>
      <c r="B274" s="1006"/>
      <c r="C274" s="1006"/>
      <c r="D274" s="1009"/>
      <c r="E274" s="1003"/>
      <c r="F274" s="270" t="s">
        <v>2</v>
      </c>
      <c r="G274" s="271">
        <f>G272+G273</f>
        <v>2610704</v>
      </c>
      <c r="H274" s="271">
        <f>H272+H273</f>
        <v>0</v>
      </c>
      <c r="I274" s="271">
        <f>I272+I273</f>
        <v>1160704</v>
      </c>
      <c r="J274" s="271">
        <f>J272+J273</f>
        <v>1160704</v>
      </c>
      <c r="K274" s="271">
        <f>K272+K273</f>
        <v>0</v>
      </c>
      <c r="L274" s="1009"/>
    </row>
    <row r="275" spans="1:12" hidden="1">
      <c r="A275" s="1001">
        <v>18</v>
      </c>
      <c r="B275" s="1004"/>
      <c r="C275" s="1004" t="s">
        <v>171</v>
      </c>
      <c r="D275" s="1007" t="s">
        <v>477</v>
      </c>
      <c r="E275" s="1001" t="s">
        <v>478</v>
      </c>
      <c r="F275" s="270" t="s">
        <v>0</v>
      </c>
      <c r="G275" s="271">
        <v>7320952</v>
      </c>
      <c r="H275" s="272">
        <v>200000</v>
      </c>
      <c r="I275" s="271">
        <f t="shared" si="16"/>
        <v>740952</v>
      </c>
      <c r="J275" s="271">
        <v>185238</v>
      </c>
      <c r="K275" s="271">
        <v>555714</v>
      </c>
      <c r="L275" s="1007" t="s">
        <v>451</v>
      </c>
    </row>
    <row r="276" spans="1:12" hidden="1">
      <c r="A276" s="1002"/>
      <c r="B276" s="1005"/>
      <c r="C276" s="1005"/>
      <c r="D276" s="1008"/>
      <c r="E276" s="1002"/>
      <c r="F276" s="270" t="s">
        <v>1</v>
      </c>
      <c r="G276" s="271"/>
      <c r="H276" s="272"/>
      <c r="I276" s="271">
        <f t="shared" si="16"/>
        <v>0</v>
      </c>
      <c r="J276" s="271"/>
      <c r="K276" s="271"/>
      <c r="L276" s="1008"/>
    </row>
    <row r="277" spans="1:12" hidden="1">
      <c r="A277" s="1003"/>
      <c r="B277" s="1006"/>
      <c r="C277" s="1006"/>
      <c r="D277" s="1009"/>
      <c r="E277" s="1003"/>
      <c r="F277" s="270" t="s">
        <v>2</v>
      </c>
      <c r="G277" s="271">
        <f>G275+G276</f>
        <v>7320952</v>
      </c>
      <c r="H277" s="271">
        <f>H275+H276</f>
        <v>200000</v>
      </c>
      <c r="I277" s="271">
        <f>I275+I276</f>
        <v>740952</v>
      </c>
      <c r="J277" s="271">
        <f>J275+J276</f>
        <v>185238</v>
      </c>
      <c r="K277" s="271">
        <f>K275+K276</f>
        <v>555714</v>
      </c>
      <c r="L277" s="1009"/>
    </row>
    <row r="278" spans="1:12" hidden="1">
      <c r="A278" s="1001">
        <v>19</v>
      </c>
      <c r="B278" s="1004"/>
      <c r="C278" s="1004" t="s">
        <v>171</v>
      </c>
      <c r="D278" s="1007" t="s">
        <v>479</v>
      </c>
      <c r="E278" s="1001" t="s">
        <v>480</v>
      </c>
      <c r="F278" s="270" t="s">
        <v>0</v>
      </c>
      <c r="G278" s="271">
        <v>100710940</v>
      </c>
      <c r="H278" s="272">
        <v>0</v>
      </c>
      <c r="I278" s="271">
        <f t="shared" si="16"/>
        <v>284376</v>
      </c>
      <c r="J278" s="271">
        <v>71094</v>
      </c>
      <c r="K278" s="271">
        <v>213282</v>
      </c>
      <c r="L278" s="1007" t="s">
        <v>451</v>
      </c>
    </row>
    <row r="279" spans="1:12" hidden="1">
      <c r="A279" s="1002"/>
      <c r="B279" s="1005"/>
      <c r="C279" s="1005"/>
      <c r="D279" s="1008"/>
      <c r="E279" s="1002"/>
      <c r="F279" s="270" t="s">
        <v>1</v>
      </c>
      <c r="G279" s="271"/>
      <c r="H279" s="272"/>
      <c r="I279" s="271">
        <f t="shared" si="16"/>
        <v>0</v>
      </c>
      <c r="J279" s="271"/>
      <c r="K279" s="271"/>
      <c r="L279" s="1008"/>
    </row>
    <row r="280" spans="1:12" hidden="1">
      <c r="A280" s="1003"/>
      <c r="B280" s="1006"/>
      <c r="C280" s="1006"/>
      <c r="D280" s="1009"/>
      <c r="E280" s="1003"/>
      <c r="F280" s="270" t="s">
        <v>2</v>
      </c>
      <c r="G280" s="271">
        <f>G278+G279</f>
        <v>100710940</v>
      </c>
      <c r="H280" s="271">
        <f>H278+H279</f>
        <v>0</v>
      </c>
      <c r="I280" s="271">
        <f>I278+I279</f>
        <v>284376</v>
      </c>
      <c r="J280" s="271">
        <f>J278+J279</f>
        <v>71094</v>
      </c>
      <c r="K280" s="271">
        <f>K278+K279</f>
        <v>213282</v>
      </c>
      <c r="L280" s="1009"/>
    </row>
    <row r="281" spans="1:12" hidden="1">
      <c r="A281" s="1001">
        <v>20</v>
      </c>
      <c r="B281" s="1004"/>
      <c r="C281" s="1004" t="s">
        <v>171</v>
      </c>
      <c r="D281" s="1007" t="s">
        <v>481</v>
      </c>
      <c r="E281" s="1001" t="s">
        <v>482</v>
      </c>
      <c r="F281" s="270" t="s">
        <v>0</v>
      </c>
      <c r="G281" s="271">
        <v>3500000</v>
      </c>
      <c r="H281" s="272">
        <v>0</v>
      </c>
      <c r="I281" s="271">
        <f t="shared" si="16"/>
        <v>1750000</v>
      </c>
      <c r="J281" s="271">
        <v>1750000</v>
      </c>
      <c r="K281" s="271">
        <v>0</v>
      </c>
      <c r="L281" s="1007" t="s">
        <v>451</v>
      </c>
    </row>
    <row r="282" spans="1:12" hidden="1">
      <c r="A282" s="1002"/>
      <c r="B282" s="1005"/>
      <c r="C282" s="1005"/>
      <c r="D282" s="1008"/>
      <c r="E282" s="1002"/>
      <c r="F282" s="270" t="s">
        <v>1</v>
      </c>
      <c r="G282" s="271"/>
      <c r="H282" s="272"/>
      <c r="I282" s="271">
        <f t="shared" si="16"/>
        <v>0</v>
      </c>
      <c r="J282" s="271"/>
      <c r="K282" s="271"/>
      <c r="L282" s="1008"/>
    </row>
    <row r="283" spans="1:12" hidden="1">
      <c r="A283" s="1003"/>
      <c r="B283" s="1006"/>
      <c r="C283" s="1006"/>
      <c r="D283" s="1009"/>
      <c r="E283" s="1003"/>
      <c r="F283" s="270" t="s">
        <v>2</v>
      </c>
      <c r="G283" s="271">
        <f>G281+G282</f>
        <v>3500000</v>
      </c>
      <c r="H283" s="271">
        <f>H281+H282</f>
        <v>0</v>
      </c>
      <c r="I283" s="271">
        <f>I281+I282</f>
        <v>1750000</v>
      </c>
      <c r="J283" s="271">
        <f>J281+J282</f>
        <v>1750000</v>
      </c>
      <c r="K283" s="271">
        <f>K281+K282</f>
        <v>0</v>
      </c>
      <c r="L283" s="1009"/>
    </row>
    <row r="284" spans="1:12" hidden="1">
      <c r="A284" s="1001">
        <v>21</v>
      </c>
      <c r="B284" s="1004"/>
      <c r="C284" s="1004" t="s">
        <v>171</v>
      </c>
      <c r="D284" s="1007" t="s">
        <v>483</v>
      </c>
      <c r="E284" s="1001" t="s">
        <v>482</v>
      </c>
      <c r="F284" s="270" t="s">
        <v>0</v>
      </c>
      <c r="G284" s="271">
        <v>4112500</v>
      </c>
      <c r="H284" s="272">
        <v>0</v>
      </c>
      <c r="I284" s="271">
        <f t="shared" si="16"/>
        <v>2000000</v>
      </c>
      <c r="J284" s="271">
        <v>2000000</v>
      </c>
      <c r="K284" s="271">
        <v>0</v>
      </c>
      <c r="L284" s="1007" t="s">
        <v>451</v>
      </c>
    </row>
    <row r="285" spans="1:12" hidden="1">
      <c r="A285" s="1002"/>
      <c r="B285" s="1005"/>
      <c r="C285" s="1005"/>
      <c r="D285" s="1008"/>
      <c r="E285" s="1002"/>
      <c r="F285" s="270" t="s">
        <v>1</v>
      </c>
      <c r="G285" s="271"/>
      <c r="H285" s="272"/>
      <c r="I285" s="271">
        <f t="shared" si="16"/>
        <v>0</v>
      </c>
      <c r="J285" s="271"/>
      <c r="K285" s="271"/>
      <c r="L285" s="1008"/>
    </row>
    <row r="286" spans="1:12" hidden="1">
      <c r="A286" s="1003"/>
      <c r="B286" s="1006"/>
      <c r="C286" s="1006"/>
      <c r="D286" s="1009"/>
      <c r="E286" s="1003"/>
      <c r="F286" s="270" t="s">
        <v>2</v>
      </c>
      <c r="G286" s="271">
        <f>G284+G285</f>
        <v>4112500</v>
      </c>
      <c r="H286" s="271">
        <f>H284+H285</f>
        <v>0</v>
      </c>
      <c r="I286" s="271">
        <f>I284+I285</f>
        <v>2000000</v>
      </c>
      <c r="J286" s="271">
        <f>J284+J285</f>
        <v>2000000</v>
      </c>
      <c r="K286" s="271">
        <f>K284+K285</f>
        <v>0</v>
      </c>
      <c r="L286" s="1009"/>
    </row>
    <row r="287" spans="1:12" hidden="1">
      <c r="A287" s="1001">
        <v>22</v>
      </c>
      <c r="B287" s="1004"/>
      <c r="C287" s="1004" t="s">
        <v>171</v>
      </c>
      <c r="D287" s="1007" t="s">
        <v>484</v>
      </c>
      <c r="E287" s="1001" t="s">
        <v>485</v>
      </c>
      <c r="F287" s="270" t="s">
        <v>0</v>
      </c>
      <c r="G287" s="271">
        <v>126000000</v>
      </c>
      <c r="H287" s="272">
        <v>0</v>
      </c>
      <c r="I287" s="271">
        <f t="shared" si="16"/>
        <v>880589</v>
      </c>
      <c r="J287" s="271">
        <v>352236</v>
      </c>
      <c r="K287" s="271">
        <v>528353</v>
      </c>
      <c r="L287" s="1007" t="s">
        <v>451</v>
      </c>
    </row>
    <row r="288" spans="1:12" hidden="1">
      <c r="A288" s="1002"/>
      <c r="B288" s="1005"/>
      <c r="C288" s="1005"/>
      <c r="D288" s="1008"/>
      <c r="E288" s="1002"/>
      <c r="F288" s="270" t="s">
        <v>1</v>
      </c>
      <c r="G288" s="271"/>
      <c r="H288" s="272"/>
      <c r="I288" s="271">
        <f t="shared" si="16"/>
        <v>0</v>
      </c>
      <c r="J288" s="271"/>
      <c r="K288" s="271"/>
      <c r="L288" s="1008"/>
    </row>
    <row r="289" spans="1:12" hidden="1">
      <c r="A289" s="1003"/>
      <c r="B289" s="1006"/>
      <c r="C289" s="1006"/>
      <c r="D289" s="1009"/>
      <c r="E289" s="1003"/>
      <c r="F289" s="270" t="s">
        <v>2</v>
      </c>
      <c r="G289" s="271">
        <f>G287+G288</f>
        <v>126000000</v>
      </c>
      <c r="H289" s="271">
        <f>H287+H288</f>
        <v>0</v>
      </c>
      <c r="I289" s="271">
        <f>I287+I288</f>
        <v>880589</v>
      </c>
      <c r="J289" s="271">
        <f>J287+J288</f>
        <v>352236</v>
      </c>
      <c r="K289" s="271">
        <f>K287+K288</f>
        <v>528353</v>
      </c>
      <c r="L289" s="1009"/>
    </row>
    <row r="290" spans="1:12" hidden="1">
      <c r="A290" s="1001">
        <v>23</v>
      </c>
      <c r="B290" s="1004"/>
      <c r="C290" s="1004" t="s">
        <v>171</v>
      </c>
      <c r="D290" s="1007" t="s">
        <v>486</v>
      </c>
      <c r="E290" s="1001" t="s">
        <v>468</v>
      </c>
      <c r="F290" s="270" t="s">
        <v>0</v>
      </c>
      <c r="G290" s="271">
        <v>616231</v>
      </c>
      <c r="H290" s="272">
        <v>0</v>
      </c>
      <c r="I290" s="271">
        <f>J290+K290</f>
        <v>616231</v>
      </c>
      <c r="J290" s="271">
        <v>154058</v>
      </c>
      <c r="K290" s="271">
        <v>462173</v>
      </c>
      <c r="L290" s="1023" t="s">
        <v>451</v>
      </c>
    </row>
    <row r="291" spans="1:12" hidden="1">
      <c r="A291" s="1002"/>
      <c r="B291" s="1005"/>
      <c r="C291" s="1005"/>
      <c r="D291" s="1008"/>
      <c r="E291" s="1002"/>
      <c r="F291" s="270" t="s">
        <v>1</v>
      </c>
      <c r="G291" s="271"/>
      <c r="H291" s="272"/>
      <c r="I291" s="271">
        <f>J291+K291</f>
        <v>0</v>
      </c>
      <c r="J291" s="271"/>
      <c r="K291" s="271"/>
      <c r="L291" s="1024"/>
    </row>
    <row r="292" spans="1:12" hidden="1">
      <c r="A292" s="1003"/>
      <c r="B292" s="1006"/>
      <c r="C292" s="1006"/>
      <c r="D292" s="1009"/>
      <c r="E292" s="1003"/>
      <c r="F292" s="270" t="s">
        <v>2</v>
      </c>
      <c r="G292" s="271">
        <f>G290+G291</f>
        <v>616231</v>
      </c>
      <c r="H292" s="271">
        <f>H290+H291</f>
        <v>0</v>
      </c>
      <c r="I292" s="271">
        <f>I290+I291</f>
        <v>616231</v>
      </c>
      <c r="J292" s="271">
        <f>J290+J291</f>
        <v>154058</v>
      </c>
      <c r="K292" s="271">
        <f>K290+K291</f>
        <v>462173</v>
      </c>
      <c r="L292" s="1025"/>
    </row>
    <row r="293" spans="1:12" hidden="1">
      <c r="A293" s="1001">
        <v>24</v>
      </c>
      <c r="B293" s="1004"/>
      <c r="C293" s="1004" t="s">
        <v>171</v>
      </c>
      <c r="D293" s="1007" t="s">
        <v>487</v>
      </c>
      <c r="E293" s="1001" t="s">
        <v>468</v>
      </c>
      <c r="F293" s="270" t="s">
        <v>0</v>
      </c>
      <c r="G293" s="271">
        <v>112238</v>
      </c>
      <c r="H293" s="272">
        <v>50000</v>
      </c>
      <c r="I293" s="271">
        <f t="shared" si="16"/>
        <v>62238</v>
      </c>
      <c r="J293" s="271">
        <v>20750</v>
      </c>
      <c r="K293" s="271">
        <v>41488</v>
      </c>
      <c r="L293" s="1023" t="s">
        <v>451</v>
      </c>
    </row>
    <row r="294" spans="1:12" hidden="1">
      <c r="A294" s="1002"/>
      <c r="B294" s="1005"/>
      <c r="C294" s="1005"/>
      <c r="D294" s="1008"/>
      <c r="E294" s="1002"/>
      <c r="F294" s="270" t="s">
        <v>1</v>
      </c>
      <c r="G294" s="271"/>
      <c r="H294" s="272"/>
      <c r="I294" s="271">
        <f t="shared" si="16"/>
        <v>0</v>
      </c>
      <c r="J294" s="271"/>
      <c r="K294" s="271"/>
      <c r="L294" s="1024"/>
    </row>
    <row r="295" spans="1:12" hidden="1">
      <c r="A295" s="1003"/>
      <c r="B295" s="1006"/>
      <c r="C295" s="1006"/>
      <c r="D295" s="1009"/>
      <c r="E295" s="1003"/>
      <c r="F295" s="270" t="s">
        <v>2</v>
      </c>
      <c r="G295" s="271">
        <f>G293+G294</f>
        <v>112238</v>
      </c>
      <c r="H295" s="271">
        <f>H293+H294</f>
        <v>50000</v>
      </c>
      <c r="I295" s="271">
        <f>I293+I294</f>
        <v>62238</v>
      </c>
      <c r="J295" s="271">
        <f>J293+J294</f>
        <v>20750</v>
      </c>
      <c r="K295" s="271">
        <f>K293+K294</f>
        <v>41488</v>
      </c>
      <c r="L295" s="1025"/>
    </row>
    <row r="296" spans="1:12" hidden="1">
      <c r="A296" s="1001">
        <v>25</v>
      </c>
      <c r="B296" s="1004"/>
      <c r="C296" s="1004" t="s">
        <v>171</v>
      </c>
      <c r="D296" s="1007" t="s">
        <v>488</v>
      </c>
      <c r="E296" s="1001" t="s">
        <v>464</v>
      </c>
      <c r="F296" s="270" t="s">
        <v>0</v>
      </c>
      <c r="G296" s="271">
        <v>62339</v>
      </c>
      <c r="H296" s="272">
        <v>25110</v>
      </c>
      <c r="I296" s="271">
        <f t="shared" si="16"/>
        <v>37229</v>
      </c>
      <c r="J296" s="271">
        <v>37229</v>
      </c>
      <c r="K296" s="271">
        <v>0</v>
      </c>
      <c r="L296" s="1023" t="s">
        <v>361</v>
      </c>
    </row>
    <row r="297" spans="1:12" hidden="1">
      <c r="A297" s="1002"/>
      <c r="B297" s="1005"/>
      <c r="C297" s="1005"/>
      <c r="D297" s="1008"/>
      <c r="E297" s="1002"/>
      <c r="F297" s="270" t="s">
        <v>1</v>
      </c>
      <c r="G297" s="271"/>
      <c r="H297" s="272"/>
      <c r="I297" s="271">
        <f t="shared" si="16"/>
        <v>0</v>
      </c>
      <c r="J297" s="271"/>
      <c r="K297" s="271"/>
      <c r="L297" s="1024"/>
    </row>
    <row r="298" spans="1:12" hidden="1">
      <c r="A298" s="1003"/>
      <c r="B298" s="1006"/>
      <c r="C298" s="1006"/>
      <c r="D298" s="1009"/>
      <c r="E298" s="1003"/>
      <c r="F298" s="270" t="s">
        <v>2</v>
      </c>
      <c r="G298" s="271">
        <f>G296+G297</f>
        <v>62339</v>
      </c>
      <c r="H298" s="271">
        <f>H296+H297</f>
        <v>25110</v>
      </c>
      <c r="I298" s="271">
        <f>I296+I297</f>
        <v>37229</v>
      </c>
      <c r="J298" s="271">
        <f>J296+J297</f>
        <v>37229</v>
      </c>
      <c r="K298" s="271">
        <f>K296+K297</f>
        <v>0</v>
      </c>
      <c r="L298" s="1025"/>
    </row>
    <row r="299" spans="1:12" hidden="1">
      <c r="A299" s="1001">
        <v>26</v>
      </c>
      <c r="B299" s="1004"/>
      <c r="C299" s="1004" t="s">
        <v>172</v>
      </c>
      <c r="D299" s="1007" t="s">
        <v>489</v>
      </c>
      <c r="E299" s="1001" t="s">
        <v>490</v>
      </c>
      <c r="F299" s="270" t="s">
        <v>0</v>
      </c>
      <c r="G299" s="271">
        <v>20700000</v>
      </c>
      <c r="H299" s="272">
        <v>15977099</v>
      </c>
      <c r="I299" s="271">
        <f t="shared" si="16"/>
        <v>4722901</v>
      </c>
      <c r="J299" s="271">
        <v>4722901</v>
      </c>
      <c r="K299" s="271">
        <v>0</v>
      </c>
      <c r="L299" s="1007" t="s">
        <v>361</v>
      </c>
    </row>
    <row r="300" spans="1:12" hidden="1">
      <c r="A300" s="1002"/>
      <c r="B300" s="1005"/>
      <c r="C300" s="1005"/>
      <c r="D300" s="1008"/>
      <c r="E300" s="1002"/>
      <c r="F300" s="270" t="s">
        <v>1</v>
      </c>
      <c r="G300" s="271"/>
      <c r="H300" s="272"/>
      <c r="I300" s="271">
        <f t="shared" si="16"/>
        <v>0</v>
      </c>
      <c r="J300" s="271"/>
      <c r="K300" s="271"/>
      <c r="L300" s="1008"/>
    </row>
    <row r="301" spans="1:12" hidden="1">
      <c r="A301" s="1003"/>
      <c r="B301" s="1006"/>
      <c r="C301" s="1006"/>
      <c r="D301" s="1009"/>
      <c r="E301" s="1003"/>
      <c r="F301" s="270" t="s">
        <v>2</v>
      </c>
      <c r="G301" s="271">
        <f>G299+G300</f>
        <v>20700000</v>
      </c>
      <c r="H301" s="271">
        <f>H299+H300</f>
        <v>15977099</v>
      </c>
      <c r="I301" s="271">
        <f>I299+I300</f>
        <v>4722901</v>
      </c>
      <c r="J301" s="271">
        <f>J299+J300</f>
        <v>4722901</v>
      </c>
      <c r="K301" s="271">
        <f>K299+K300</f>
        <v>0</v>
      </c>
      <c r="L301" s="1009"/>
    </row>
    <row r="302" spans="1:12" hidden="1">
      <c r="A302" s="1001">
        <v>27</v>
      </c>
      <c r="B302" s="1004"/>
      <c r="C302" s="1004" t="s">
        <v>172</v>
      </c>
      <c r="D302" s="1007" t="s">
        <v>491</v>
      </c>
      <c r="E302" s="1001" t="s">
        <v>492</v>
      </c>
      <c r="F302" s="270" t="s">
        <v>0</v>
      </c>
      <c r="G302" s="271">
        <v>3657000</v>
      </c>
      <c r="H302" s="272">
        <v>0</v>
      </c>
      <c r="I302" s="271">
        <f t="shared" si="16"/>
        <v>1219000</v>
      </c>
      <c r="J302" s="271">
        <v>1219000</v>
      </c>
      <c r="K302" s="271">
        <v>0</v>
      </c>
      <c r="L302" s="1007" t="s">
        <v>361</v>
      </c>
    </row>
    <row r="303" spans="1:12" hidden="1">
      <c r="A303" s="1002"/>
      <c r="B303" s="1005"/>
      <c r="C303" s="1005"/>
      <c r="D303" s="1008"/>
      <c r="E303" s="1002"/>
      <c r="F303" s="270" t="s">
        <v>1</v>
      </c>
      <c r="G303" s="271"/>
      <c r="H303" s="272"/>
      <c r="I303" s="271">
        <f t="shared" si="16"/>
        <v>0</v>
      </c>
      <c r="J303" s="271"/>
      <c r="K303" s="271"/>
      <c r="L303" s="1008"/>
    </row>
    <row r="304" spans="1:12" hidden="1">
      <c r="A304" s="1003"/>
      <c r="B304" s="1006"/>
      <c r="C304" s="1006"/>
      <c r="D304" s="1009"/>
      <c r="E304" s="1003"/>
      <c r="F304" s="270" t="s">
        <v>2</v>
      </c>
      <c r="G304" s="271">
        <f>G302+G303</f>
        <v>3657000</v>
      </c>
      <c r="H304" s="271">
        <f>H302+H303</f>
        <v>0</v>
      </c>
      <c r="I304" s="271">
        <f>I302+I303</f>
        <v>1219000</v>
      </c>
      <c r="J304" s="271">
        <f>J302+J303</f>
        <v>1219000</v>
      </c>
      <c r="K304" s="271">
        <f>K302+K303</f>
        <v>0</v>
      </c>
      <c r="L304" s="1009"/>
    </row>
    <row r="305" spans="1:12" hidden="1">
      <c r="A305" s="1001">
        <v>28</v>
      </c>
      <c r="B305" s="1004"/>
      <c r="C305" s="1004" t="s">
        <v>172</v>
      </c>
      <c r="D305" s="1007" t="s">
        <v>493</v>
      </c>
      <c r="E305" s="1001" t="s">
        <v>492</v>
      </c>
      <c r="F305" s="270" t="s">
        <v>0</v>
      </c>
      <c r="G305" s="271">
        <v>7935000</v>
      </c>
      <c r="H305" s="272">
        <v>0</v>
      </c>
      <c r="I305" s="271">
        <f t="shared" si="16"/>
        <v>2645000</v>
      </c>
      <c r="J305" s="271">
        <v>2645000</v>
      </c>
      <c r="K305" s="271">
        <v>0</v>
      </c>
      <c r="L305" s="1007" t="s">
        <v>361</v>
      </c>
    </row>
    <row r="306" spans="1:12" hidden="1">
      <c r="A306" s="1002"/>
      <c r="B306" s="1005"/>
      <c r="C306" s="1005"/>
      <c r="D306" s="1008"/>
      <c r="E306" s="1002"/>
      <c r="F306" s="270" t="s">
        <v>1</v>
      </c>
      <c r="G306" s="271"/>
      <c r="H306" s="272"/>
      <c r="I306" s="271">
        <f t="shared" si="16"/>
        <v>0</v>
      </c>
      <c r="J306" s="271"/>
      <c r="K306" s="271"/>
      <c r="L306" s="1008"/>
    </row>
    <row r="307" spans="1:12" hidden="1">
      <c r="A307" s="1003"/>
      <c r="B307" s="1006"/>
      <c r="C307" s="1006"/>
      <c r="D307" s="1009"/>
      <c r="E307" s="1003"/>
      <c r="F307" s="270" t="s">
        <v>2</v>
      </c>
      <c r="G307" s="271">
        <f>G305+G306</f>
        <v>7935000</v>
      </c>
      <c r="H307" s="271">
        <f>H305+H306</f>
        <v>0</v>
      </c>
      <c r="I307" s="271">
        <f>I305+I306</f>
        <v>2645000</v>
      </c>
      <c r="J307" s="271">
        <f>J305+J306</f>
        <v>2645000</v>
      </c>
      <c r="K307" s="271">
        <f>K305+K306</f>
        <v>0</v>
      </c>
      <c r="L307" s="1009"/>
    </row>
    <row r="308" spans="1:12" hidden="1">
      <c r="A308" s="1001">
        <v>29</v>
      </c>
      <c r="B308" s="1004"/>
      <c r="C308" s="1004" t="s">
        <v>374</v>
      </c>
      <c r="D308" s="1007" t="s">
        <v>494</v>
      </c>
      <c r="E308" s="1001" t="s">
        <v>462</v>
      </c>
      <c r="F308" s="270" t="s">
        <v>0</v>
      </c>
      <c r="G308" s="271">
        <v>150000</v>
      </c>
      <c r="H308" s="272">
        <v>0</v>
      </c>
      <c r="I308" s="271">
        <f t="shared" si="16"/>
        <v>150000</v>
      </c>
      <c r="J308" s="271">
        <v>150000</v>
      </c>
      <c r="K308" s="271">
        <v>0</v>
      </c>
      <c r="L308" s="1007" t="s">
        <v>361</v>
      </c>
    </row>
    <row r="309" spans="1:12" hidden="1">
      <c r="A309" s="1002"/>
      <c r="B309" s="1005"/>
      <c r="C309" s="1005"/>
      <c r="D309" s="1008"/>
      <c r="E309" s="1002"/>
      <c r="F309" s="270" t="s">
        <v>1</v>
      </c>
      <c r="G309" s="271"/>
      <c r="H309" s="272"/>
      <c r="I309" s="271">
        <f t="shared" si="16"/>
        <v>0</v>
      </c>
      <c r="J309" s="271"/>
      <c r="K309" s="271"/>
      <c r="L309" s="1008"/>
    </row>
    <row r="310" spans="1:12" hidden="1">
      <c r="A310" s="1003"/>
      <c r="B310" s="1006"/>
      <c r="C310" s="1006"/>
      <c r="D310" s="1009"/>
      <c r="E310" s="1003"/>
      <c r="F310" s="270" t="s">
        <v>2</v>
      </c>
      <c r="G310" s="271">
        <f>G308+G309</f>
        <v>150000</v>
      </c>
      <c r="H310" s="271">
        <f>H308+H309</f>
        <v>0</v>
      </c>
      <c r="I310" s="271">
        <f>I308+I309</f>
        <v>150000</v>
      </c>
      <c r="J310" s="271">
        <f>J308+J309</f>
        <v>150000</v>
      </c>
      <c r="K310" s="271">
        <f>K308+K309</f>
        <v>0</v>
      </c>
      <c r="L310" s="1009"/>
    </row>
    <row r="311" spans="1:12" hidden="1">
      <c r="A311" s="1001">
        <v>30</v>
      </c>
      <c r="B311" s="1004"/>
      <c r="C311" s="1004" t="s">
        <v>175</v>
      </c>
      <c r="D311" s="1007" t="s">
        <v>495</v>
      </c>
      <c r="E311" s="1001" t="s">
        <v>460</v>
      </c>
      <c r="F311" s="270" t="s">
        <v>0</v>
      </c>
      <c r="G311" s="271">
        <v>32234476</v>
      </c>
      <c r="H311" s="272">
        <v>0</v>
      </c>
      <c r="I311" s="271">
        <f t="shared" si="16"/>
        <v>15518405</v>
      </c>
      <c r="J311" s="271">
        <v>15518405</v>
      </c>
      <c r="K311" s="271">
        <v>0</v>
      </c>
      <c r="L311" s="1007" t="s">
        <v>415</v>
      </c>
    </row>
    <row r="312" spans="1:12" hidden="1">
      <c r="A312" s="1002"/>
      <c r="B312" s="1005"/>
      <c r="C312" s="1005"/>
      <c r="D312" s="1008"/>
      <c r="E312" s="1002"/>
      <c r="F312" s="270" t="s">
        <v>1</v>
      </c>
      <c r="G312" s="271"/>
      <c r="H312" s="272"/>
      <c r="I312" s="271">
        <f t="shared" si="16"/>
        <v>0</v>
      </c>
      <c r="J312" s="271"/>
      <c r="K312" s="271"/>
      <c r="L312" s="1008"/>
    </row>
    <row r="313" spans="1:12" hidden="1">
      <c r="A313" s="1003"/>
      <c r="B313" s="1006"/>
      <c r="C313" s="1006"/>
      <c r="D313" s="1009"/>
      <c r="E313" s="1003"/>
      <c r="F313" s="270" t="s">
        <v>2</v>
      </c>
      <c r="G313" s="271">
        <f>G311+G312</f>
        <v>32234476</v>
      </c>
      <c r="H313" s="271">
        <f>H311+H312</f>
        <v>0</v>
      </c>
      <c r="I313" s="271">
        <f>I311+I312</f>
        <v>15518405</v>
      </c>
      <c r="J313" s="271">
        <f>J311+J312</f>
        <v>15518405</v>
      </c>
      <c r="K313" s="271">
        <f>K311+K312</f>
        <v>0</v>
      </c>
      <c r="L313" s="1009"/>
    </row>
    <row r="314" spans="1:12" hidden="1">
      <c r="A314" s="998"/>
      <c r="B314" s="1014" t="s">
        <v>47</v>
      </c>
      <c r="C314" s="1014"/>
      <c r="D314" s="1017" t="s">
        <v>48</v>
      </c>
      <c r="E314" s="998" t="s">
        <v>357</v>
      </c>
      <c r="F314" s="268" t="s">
        <v>0</v>
      </c>
      <c r="G314" s="269">
        <f t="shared" ref="G314:K315" si="17">G317+G320</f>
        <v>520586</v>
      </c>
      <c r="H314" s="269">
        <f t="shared" si="17"/>
        <v>150620</v>
      </c>
      <c r="I314" s="269">
        <f t="shared" si="17"/>
        <v>192626</v>
      </c>
      <c r="J314" s="269">
        <f t="shared" si="17"/>
        <v>192626</v>
      </c>
      <c r="K314" s="269">
        <f t="shared" si="17"/>
        <v>0</v>
      </c>
      <c r="L314" s="998" t="s">
        <v>357</v>
      </c>
    </row>
    <row r="315" spans="1:12" hidden="1">
      <c r="A315" s="999"/>
      <c r="B315" s="1015"/>
      <c r="C315" s="1015"/>
      <c r="D315" s="1018"/>
      <c r="E315" s="999"/>
      <c r="F315" s="268" t="s">
        <v>1</v>
      </c>
      <c r="G315" s="269">
        <f t="shared" si="17"/>
        <v>0</v>
      </c>
      <c r="H315" s="269">
        <f t="shared" si="17"/>
        <v>0</v>
      </c>
      <c r="I315" s="269">
        <f t="shared" si="17"/>
        <v>0</v>
      </c>
      <c r="J315" s="269">
        <f t="shared" si="17"/>
        <v>0</v>
      </c>
      <c r="K315" s="269">
        <f t="shared" si="17"/>
        <v>0</v>
      </c>
      <c r="L315" s="999"/>
    </row>
    <row r="316" spans="1:12" hidden="1">
      <c r="A316" s="1000"/>
      <c r="B316" s="1016"/>
      <c r="C316" s="1016"/>
      <c r="D316" s="1019"/>
      <c r="E316" s="1000"/>
      <c r="F316" s="268" t="s">
        <v>2</v>
      </c>
      <c r="G316" s="269">
        <f>G314+G315</f>
        <v>520586</v>
      </c>
      <c r="H316" s="269">
        <f>H314+H315</f>
        <v>150620</v>
      </c>
      <c r="I316" s="269">
        <f>I314+I315</f>
        <v>192626</v>
      </c>
      <c r="J316" s="269">
        <f>J314+J315</f>
        <v>192626</v>
      </c>
      <c r="K316" s="269">
        <f>K314+K315</f>
        <v>0</v>
      </c>
      <c r="L316" s="1000"/>
    </row>
    <row r="317" spans="1:12" hidden="1">
      <c r="A317" s="1001">
        <v>31</v>
      </c>
      <c r="B317" s="1004"/>
      <c r="C317" s="1004" t="s">
        <v>180</v>
      </c>
      <c r="D317" s="1007" t="s">
        <v>496</v>
      </c>
      <c r="E317" s="1001" t="s">
        <v>497</v>
      </c>
      <c r="F317" s="270" t="s">
        <v>0</v>
      </c>
      <c r="G317" s="271">
        <v>339600</v>
      </c>
      <c r="H317" s="272">
        <v>139620</v>
      </c>
      <c r="I317" s="271">
        <f>J317+K317</f>
        <v>22640</v>
      </c>
      <c r="J317" s="271">
        <v>22640</v>
      </c>
      <c r="K317" s="271">
        <v>0</v>
      </c>
      <c r="L317" s="1007" t="s">
        <v>361</v>
      </c>
    </row>
    <row r="318" spans="1:12" hidden="1">
      <c r="A318" s="1002"/>
      <c r="B318" s="1005"/>
      <c r="C318" s="1005"/>
      <c r="D318" s="1008"/>
      <c r="E318" s="1002"/>
      <c r="F318" s="270" t="s">
        <v>1</v>
      </c>
      <c r="G318" s="271"/>
      <c r="H318" s="272"/>
      <c r="I318" s="271">
        <f>J318+K318</f>
        <v>0</v>
      </c>
      <c r="J318" s="271"/>
      <c r="K318" s="271"/>
      <c r="L318" s="1008"/>
    </row>
    <row r="319" spans="1:12" hidden="1">
      <c r="A319" s="1003"/>
      <c r="B319" s="1006"/>
      <c r="C319" s="1006"/>
      <c r="D319" s="1009"/>
      <c r="E319" s="1003"/>
      <c r="F319" s="270" t="s">
        <v>2</v>
      </c>
      <c r="G319" s="271">
        <f>G317+G318</f>
        <v>339600</v>
      </c>
      <c r="H319" s="271">
        <f>H317+H318</f>
        <v>139620</v>
      </c>
      <c r="I319" s="271">
        <f>I317+I318</f>
        <v>22640</v>
      </c>
      <c r="J319" s="271">
        <f>J317+J318</f>
        <v>22640</v>
      </c>
      <c r="K319" s="271">
        <f>K317+K318</f>
        <v>0</v>
      </c>
      <c r="L319" s="1009"/>
    </row>
    <row r="320" spans="1:12" hidden="1">
      <c r="A320" s="1001">
        <v>32</v>
      </c>
      <c r="B320" s="1004"/>
      <c r="C320" s="1004" t="s">
        <v>180</v>
      </c>
      <c r="D320" s="1007" t="s">
        <v>498</v>
      </c>
      <c r="E320" s="1001" t="s">
        <v>464</v>
      </c>
      <c r="F320" s="270" t="s">
        <v>0</v>
      </c>
      <c r="G320" s="271">
        <v>180986</v>
      </c>
      <c r="H320" s="272">
        <v>11000</v>
      </c>
      <c r="I320" s="271">
        <f>J320+K320</f>
        <v>169986</v>
      </c>
      <c r="J320" s="271">
        <v>169986</v>
      </c>
      <c r="K320" s="271">
        <v>0</v>
      </c>
      <c r="L320" s="1007" t="s">
        <v>361</v>
      </c>
    </row>
    <row r="321" spans="1:12" hidden="1">
      <c r="A321" s="1002"/>
      <c r="B321" s="1005"/>
      <c r="C321" s="1005"/>
      <c r="D321" s="1008"/>
      <c r="E321" s="1002"/>
      <c r="F321" s="270" t="s">
        <v>1</v>
      </c>
      <c r="G321" s="271"/>
      <c r="H321" s="272"/>
      <c r="I321" s="271">
        <f>J321+K321</f>
        <v>0</v>
      </c>
      <c r="J321" s="271"/>
      <c r="K321" s="271"/>
      <c r="L321" s="1008"/>
    </row>
    <row r="322" spans="1:12" hidden="1">
      <c r="A322" s="1003"/>
      <c r="B322" s="1006"/>
      <c r="C322" s="1006"/>
      <c r="D322" s="1009"/>
      <c r="E322" s="1003"/>
      <c r="F322" s="270" t="s">
        <v>2</v>
      </c>
      <c r="G322" s="271">
        <f>G320+G321</f>
        <v>180986</v>
      </c>
      <c r="H322" s="271">
        <f>H320+H321</f>
        <v>11000</v>
      </c>
      <c r="I322" s="271">
        <f>I320+I321</f>
        <v>169986</v>
      </c>
      <c r="J322" s="271">
        <f>J320+J321</f>
        <v>169986</v>
      </c>
      <c r="K322" s="271">
        <f>K320+K321</f>
        <v>0</v>
      </c>
      <c r="L322" s="1009"/>
    </row>
    <row r="323" spans="1:12">
      <c r="A323" s="998"/>
      <c r="B323" s="1014" t="s">
        <v>51</v>
      </c>
      <c r="C323" s="1014"/>
      <c r="D323" s="1017" t="s">
        <v>52</v>
      </c>
      <c r="E323" s="998"/>
      <c r="F323" s="268" t="s">
        <v>0</v>
      </c>
      <c r="G323" s="279">
        <f t="shared" ref="G323:K324" si="18">G326</f>
        <v>793320</v>
      </c>
      <c r="H323" s="279">
        <f t="shared" si="18"/>
        <v>541429</v>
      </c>
      <c r="I323" s="279">
        <f t="shared" si="18"/>
        <v>251891</v>
      </c>
      <c r="J323" s="279">
        <f t="shared" si="18"/>
        <v>251891</v>
      </c>
      <c r="K323" s="279">
        <f t="shared" si="18"/>
        <v>0</v>
      </c>
      <c r="L323" s="990" t="s">
        <v>357</v>
      </c>
    </row>
    <row r="324" spans="1:12">
      <c r="A324" s="999"/>
      <c r="B324" s="1015"/>
      <c r="C324" s="1015"/>
      <c r="D324" s="1018"/>
      <c r="E324" s="999"/>
      <c r="F324" s="268" t="s">
        <v>1</v>
      </c>
      <c r="G324" s="279">
        <f t="shared" si="18"/>
        <v>0</v>
      </c>
      <c r="H324" s="279">
        <f t="shared" si="18"/>
        <v>-102721</v>
      </c>
      <c r="I324" s="279">
        <f t="shared" si="18"/>
        <v>102721</v>
      </c>
      <c r="J324" s="279">
        <f t="shared" si="18"/>
        <v>102721</v>
      </c>
      <c r="K324" s="279">
        <f t="shared" si="18"/>
        <v>0</v>
      </c>
      <c r="L324" s="991"/>
    </row>
    <row r="325" spans="1:12">
      <c r="A325" s="1000"/>
      <c r="B325" s="1016"/>
      <c r="C325" s="1016"/>
      <c r="D325" s="1019"/>
      <c r="E325" s="1000"/>
      <c r="F325" s="268" t="s">
        <v>2</v>
      </c>
      <c r="G325" s="279">
        <f>G323+G324</f>
        <v>793320</v>
      </c>
      <c r="H325" s="279">
        <f>H323+H324</f>
        <v>438708</v>
      </c>
      <c r="I325" s="279">
        <f>I323+I324</f>
        <v>354612</v>
      </c>
      <c r="J325" s="279">
        <f>J323+J324</f>
        <v>354612</v>
      </c>
      <c r="K325" s="279">
        <f>K323+K324</f>
        <v>0</v>
      </c>
      <c r="L325" s="992"/>
    </row>
    <row r="326" spans="1:12">
      <c r="A326" s="1001">
        <v>1</v>
      </c>
      <c r="B326" s="1004"/>
      <c r="C326" s="1004" t="s">
        <v>191</v>
      </c>
      <c r="D326" s="1007" t="s">
        <v>499</v>
      </c>
      <c r="E326" s="1001" t="s">
        <v>462</v>
      </c>
      <c r="F326" s="270" t="s">
        <v>0</v>
      </c>
      <c r="G326" s="271">
        <v>793320</v>
      </c>
      <c r="H326" s="272">
        <v>541429</v>
      </c>
      <c r="I326" s="271">
        <f>J326+K326</f>
        <v>251891</v>
      </c>
      <c r="J326" s="271">
        <v>251891</v>
      </c>
      <c r="K326" s="271">
        <v>0</v>
      </c>
      <c r="L326" s="1007" t="s">
        <v>361</v>
      </c>
    </row>
    <row r="327" spans="1:12">
      <c r="A327" s="1002"/>
      <c r="B327" s="1005"/>
      <c r="C327" s="1005"/>
      <c r="D327" s="1008"/>
      <c r="E327" s="1002"/>
      <c r="F327" s="270" t="s">
        <v>1</v>
      </c>
      <c r="G327" s="271"/>
      <c r="H327" s="272">
        <v>-102721</v>
      </c>
      <c r="I327" s="271">
        <f>J327+K327</f>
        <v>102721</v>
      </c>
      <c r="J327" s="271">
        <v>102721</v>
      </c>
      <c r="K327" s="271"/>
      <c r="L327" s="1008"/>
    </row>
    <row r="328" spans="1:12">
      <c r="A328" s="1003"/>
      <c r="B328" s="1006"/>
      <c r="C328" s="1006"/>
      <c r="D328" s="1009"/>
      <c r="E328" s="1003"/>
      <c r="F328" s="270" t="s">
        <v>2</v>
      </c>
      <c r="G328" s="271">
        <f>G326+G327</f>
        <v>793320</v>
      </c>
      <c r="H328" s="271">
        <f>H326+H327</f>
        <v>438708</v>
      </c>
      <c r="I328" s="271">
        <f>I326+I327</f>
        <v>354612</v>
      </c>
      <c r="J328" s="271">
        <f>J326+J327</f>
        <v>354612</v>
      </c>
      <c r="K328" s="271">
        <f>K326+K327</f>
        <v>0</v>
      </c>
      <c r="L328" s="1009"/>
    </row>
    <row r="329" spans="1:12" hidden="1">
      <c r="A329" s="998"/>
      <c r="B329" s="1014" t="s">
        <v>53</v>
      </c>
      <c r="C329" s="1014"/>
      <c r="D329" s="1017" t="s">
        <v>54</v>
      </c>
      <c r="E329" s="998"/>
      <c r="F329" s="268" t="s">
        <v>0</v>
      </c>
      <c r="G329" s="279">
        <f t="shared" ref="G329:K330" si="19">G332</f>
        <v>27625259</v>
      </c>
      <c r="H329" s="279">
        <f t="shared" si="19"/>
        <v>11625259</v>
      </c>
      <c r="I329" s="279">
        <f t="shared" si="19"/>
        <v>5000000</v>
      </c>
      <c r="J329" s="279">
        <f t="shared" si="19"/>
        <v>5000000</v>
      </c>
      <c r="K329" s="279">
        <f t="shared" si="19"/>
        <v>0</v>
      </c>
      <c r="L329" s="990" t="s">
        <v>357</v>
      </c>
    </row>
    <row r="330" spans="1:12" hidden="1">
      <c r="A330" s="999"/>
      <c r="B330" s="1015"/>
      <c r="C330" s="1015"/>
      <c r="D330" s="1018"/>
      <c r="E330" s="999"/>
      <c r="F330" s="268" t="s">
        <v>1</v>
      </c>
      <c r="G330" s="279">
        <f t="shared" si="19"/>
        <v>0</v>
      </c>
      <c r="H330" s="279">
        <f t="shared" si="19"/>
        <v>0</v>
      </c>
      <c r="I330" s="279">
        <f t="shared" si="19"/>
        <v>0</v>
      </c>
      <c r="J330" s="279">
        <f t="shared" si="19"/>
        <v>0</v>
      </c>
      <c r="K330" s="279">
        <f t="shared" si="19"/>
        <v>0</v>
      </c>
      <c r="L330" s="991"/>
    </row>
    <row r="331" spans="1:12" hidden="1">
      <c r="A331" s="1000"/>
      <c r="B331" s="1016"/>
      <c r="C331" s="1016"/>
      <c r="D331" s="1019"/>
      <c r="E331" s="1000"/>
      <c r="F331" s="268" t="s">
        <v>2</v>
      </c>
      <c r="G331" s="279">
        <f>G329+G330</f>
        <v>27625259</v>
      </c>
      <c r="H331" s="279">
        <f>H329+H330</f>
        <v>11625259</v>
      </c>
      <c r="I331" s="279">
        <f>I329+I330</f>
        <v>5000000</v>
      </c>
      <c r="J331" s="279">
        <f>J329+J330</f>
        <v>5000000</v>
      </c>
      <c r="K331" s="279">
        <f>K329+K330</f>
        <v>0</v>
      </c>
      <c r="L331" s="992"/>
    </row>
    <row r="332" spans="1:12" hidden="1">
      <c r="A332" s="1001">
        <v>34</v>
      </c>
      <c r="B332" s="1004"/>
      <c r="C332" s="1004" t="s">
        <v>198</v>
      </c>
      <c r="D332" s="1007" t="s">
        <v>500</v>
      </c>
      <c r="E332" s="1001" t="s">
        <v>501</v>
      </c>
      <c r="F332" s="270" t="s">
        <v>0</v>
      </c>
      <c r="G332" s="271">
        <v>27625259</v>
      </c>
      <c r="H332" s="272">
        <v>11625259</v>
      </c>
      <c r="I332" s="271">
        <f>J332+K332</f>
        <v>5000000</v>
      </c>
      <c r="J332" s="271">
        <v>5000000</v>
      </c>
      <c r="K332" s="271">
        <v>0</v>
      </c>
      <c r="L332" s="1007" t="s">
        <v>361</v>
      </c>
    </row>
    <row r="333" spans="1:12" hidden="1">
      <c r="A333" s="1002"/>
      <c r="B333" s="1005"/>
      <c r="C333" s="1005"/>
      <c r="D333" s="1008"/>
      <c r="E333" s="1002"/>
      <c r="F333" s="270" t="s">
        <v>1</v>
      </c>
      <c r="G333" s="271"/>
      <c r="H333" s="272"/>
      <c r="I333" s="271">
        <f>J333+K333</f>
        <v>0</v>
      </c>
      <c r="J333" s="271"/>
      <c r="K333" s="271"/>
      <c r="L333" s="1008"/>
    </row>
    <row r="334" spans="1:12" hidden="1">
      <c r="A334" s="1003"/>
      <c r="B334" s="1006"/>
      <c r="C334" s="1006"/>
      <c r="D334" s="1009"/>
      <c r="E334" s="1003"/>
      <c r="F334" s="270" t="s">
        <v>2</v>
      </c>
      <c r="G334" s="271">
        <f>G332+G333</f>
        <v>27625259</v>
      </c>
      <c r="H334" s="271">
        <f>H332+H333</f>
        <v>11625259</v>
      </c>
      <c r="I334" s="271">
        <f>I332+I333</f>
        <v>5000000</v>
      </c>
      <c r="J334" s="271">
        <f>J332+J333</f>
        <v>5000000</v>
      </c>
      <c r="K334" s="271">
        <f>K332+K333</f>
        <v>0</v>
      </c>
      <c r="L334" s="1009"/>
    </row>
    <row r="335" spans="1:12" hidden="1">
      <c r="A335" s="998"/>
      <c r="B335" s="1014" t="s">
        <v>59</v>
      </c>
      <c r="C335" s="1014"/>
      <c r="D335" s="1017" t="s">
        <v>60</v>
      </c>
      <c r="E335" s="998" t="s">
        <v>357</v>
      </c>
      <c r="F335" s="268" t="s">
        <v>0</v>
      </c>
      <c r="G335" s="269">
        <f t="shared" ref="G335:K336" si="20">G338</f>
        <v>7500000</v>
      </c>
      <c r="H335" s="269">
        <f t="shared" si="20"/>
        <v>126050</v>
      </c>
      <c r="I335" s="269">
        <f t="shared" si="20"/>
        <v>3623950</v>
      </c>
      <c r="J335" s="269">
        <f t="shared" si="20"/>
        <v>3623950</v>
      </c>
      <c r="K335" s="269">
        <f t="shared" si="20"/>
        <v>0</v>
      </c>
      <c r="L335" s="998" t="s">
        <v>357</v>
      </c>
    </row>
    <row r="336" spans="1:12" hidden="1">
      <c r="A336" s="999"/>
      <c r="B336" s="1015"/>
      <c r="C336" s="1015"/>
      <c r="D336" s="1018"/>
      <c r="E336" s="999"/>
      <c r="F336" s="268" t="s">
        <v>1</v>
      </c>
      <c r="G336" s="269">
        <f t="shared" si="20"/>
        <v>0</v>
      </c>
      <c r="H336" s="269">
        <f t="shared" si="20"/>
        <v>0</v>
      </c>
      <c r="I336" s="269">
        <f t="shared" si="20"/>
        <v>0</v>
      </c>
      <c r="J336" s="269">
        <f t="shared" si="20"/>
        <v>0</v>
      </c>
      <c r="K336" s="269">
        <f t="shared" si="20"/>
        <v>0</v>
      </c>
      <c r="L336" s="999"/>
    </row>
    <row r="337" spans="1:12" hidden="1">
      <c r="A337" s="1000"/>
      <c r="B337" s="1016"/>
      <c r="C337" s="1016"/>
      <c r="D337" s="1019"/>
      <c r="E337" s="1000"/>
      <c r="F337" s="268" t="s">
        <v>2</v>
      </c>
      <c r="G337" s="269">
        <f>G335+G336</f>
        <v>7500000</v>
      </c>
      <c r="H337" s="269">
        <f>H335+H336</f>
        <v>126050</v>
      </c>
      <c r="I337" s="269">
        <f>I335+I336</f>
        <v>3623950</v>
      </c>
      <c r="J337" s="269">
        <f>J335+J336</f>
        <v>3623950</v>
      </c>
      <c r="K337" s="269">
        <f>K335+K336</f>
        <v>0</v>
      </c>
      <c r="L337" s="1000"/>
    </row>
    <row r="338" spans="1:12" hidden="1">
      <c r="A338" s="1001">
        <v>35</v>
      </c>
      <c r="B338" s="1004"/>
      <c r="C338" s="1004" t="s">
        <v>234</v>
      </c>
      <c r="D338" s="1007" t="s">
        <v>502</v>
      </c>
      <c r="E338" s="1001" t="s">
        <v>482</v>
      </c>
      <c r="F338" s="270" t="s">
        <v>0</v>
      </c>
      <c r="G338" s="271">
        <v>7500000</v>
      </c>
      <c r="H338" s="272">
        <v>126050</v>
      </c>
      <c r="I338" s="271">
        <f>J338+K338</f>
        <v>3623950</v>
      </c>
      <c r="J338" s="271">
        <v>3623950</v>
      </c>
      <c r="K338" s="271">
        <v>0</v>
      </c>
      <c r="L338" s="1007" t="s">
        <v>361</v>
      </c>
    </row>
    <row r="339" spans="1:12" hidden="1">
      <c r="A339" s="1002"/>
      <c r="B339" s="1005"/>
      <c r="C339" s="1005"/>
      <c r="D339" s="1008"/>
      <c r="E339" s="1002"/>
      <c r="F339" s="270" t="s">
        <v>1</v>
      </c>
      <c r="G339" s="271"/>
      <c r="H339" s="272"/>
      <c r="I339" s="271">
        <f>J339+K339</f>
        <v>0</v>
      </c>
      <c r="J339" s="271"/>
      <c r="K339" s="271"/>
      <c r="L339" s="1008"/>
    </row>
    <row r="340" spans="1:12" hidden="1">
      <c r="A340" s="1003"/>
      <c r="B340" s="1006"/>
      <c r="C340" s="1006"/>
      <c r="D340" s="1009"/>
      <c r="E340" s="1003"/>
      <c r="F340" s="270" t="s">
        <v>2</v>
      </c>
      <c r="G340" s="271">
        <f>G338+G339</f>
        <v>7500000</v>
      </c>
      <c r="H340" s="271">
        <f>H338+H339</f>
        <v>126050</v>
      </c>
      <c r="I340" s="271">
        <f>I338+I339</f>
        <v>3623950</v>
      </c>
      <c r="J340" s="271">
        <f>J338+J339</f>
        <v>3623950</v>
      </c>
      <c r="K340" s="271">
        <f>K338+K339</f>
        <v>0</v>
      </c>
      <c r="L340" s="1009"/>
    </row>
    <row r="341" spans="1:12" hidden="1">
      <c r="A341" s="998"/>
      <c r="B341" s="1014" t="s">
        <v>61</v>
      </c>
      <c r="C341" s="1014"/>
      <c r="D341" s="1017" t="s">
        <v>62</v>
      </c>
      <c r="E341" s="998" t="s">
        <v>357</v>
      </c>
      <c r="F341" s="268" t="s">
        <v>0</v>
      </c>
      <c r="G341" s="269">
        <f t="shared" ref="G341:K342" si="21">G344+G347</f>
        <v>5605782</v>
      </c>
      <c r="H341" s="269">
        <f t="shared" si="21"/>
        <v>817133</v>
      </c>
      <c r="I341" s="269">
        <f t="shared" si="21"/>
        <v>4788649</v>
      </c>
      <c r="J341" s="269">
        <f t="shared" si="21"/>
        <v>4788649</v>
      </c>
      <c r="K341" s="269">
        <f t="shared" si="21"/>
        <v>0</v>
      </c>
      <c r="L341" s="998" t="s">
        <v>357</v>
      </c>
    </row>
    <row r="342" spans="1:12" hidden="1">
      <c r="A342" s="999"/>
      <c r="B342" s="1015"/>
      <c r="C342" s="1015"/>
      <c r="D342" s="1018"/>
      <c r="E342" s="999"/>
      <c r="F342" s="268" t="s">
        <v>1</v>
      </c>
      <c r="G342" s="269">
        <f t="shared" si="21"/>
        <v>0</v>
      </c>
      <c r="H342" s="269">
        <f t="shared" si="21"/>
        <v>0</v>
      </c>
      <c r="I342" s="269">
        <f t="shared" si="21"/>
        <v>0</v>
      </c>
      <c r="J342" s="269">
        <f t="shared" si="21"/>
        <v>0</v>
      </c>
      <c r="K342" s="269">
        <f t="shared" si="21"/>
        <v>0</v>
      </c>
      <c r="L342" s="999"/>
    </row>
    <row r="343" spans="1:12" hidden="1">
      <c r="A343" s="1000"/>
      <c r="B343" s="1016"/>
      <c r="C343" s="1016"/>
      <c r="D343" s="1019"/>
      <c r="E343" s="1000"/>
      <c r="F343" s="268" t="s">
        <v>2</v>
      </c>
      <c r="G343" s="269">
        <f>G341+G342</f>
        <v>5605782</v>
      </c>
      <c r="H343" s="269">
        <f>H341+H342</f>
        <v>817133</v>
      </c>
      <c r="I343" s="269">
        <f>I341+I342</f>
        <v>4788649</v>
      </c>
      <c r="J343" s="269">
        <f>J341+J342</f>
        <v>4788649</v>
      </c>
      <c r="K343" s="269">
        <f>K341+K342</f>
        <v>0</v>
      </c>
      <c r="L343" s="1000"/>
    </row>
    <row r="344" spans="1:12" hidden="1">
      <c r="A344" s="1001">
        <v>36</v>
      </c>
      <c r="B344" s="1004"/>
      <c r="C344" s="1004" t="s">
        <v>503</v>
      </c>
      <c r="D344" s="1007" t="s">
        <v>504</v>
      </c>
      <c r="E344" s="1001" t="s">
        <v>468</v>
      </c>
      <c r="F344" s="270" t="s">
        <v>0</v>
      </c>
      <c r="G344" s="271">
        <v>5000000</v>
      </c>
      <c r="H344" s="272">
        <v>500000</v>
      </c>
      <c r="I344" s="271">
        <f>J344+K344</f>
        <v>4500000</v>
      </c>
      <c r="J344" s="271">
        <v>4500000</v>
      </c>
      <c r="K344" s="271">
        <v>0</v>
      </c>
      <c r="L344" s="1007" t="s">
        <v>505</v>
      </c>
    </row>
    <row r="345" spans="1:12" hidden="1">
      <c r="A345" s="1002"/>
      <c r="B345" s="1005"/>
      <c r="C345" s="1005"/>
      <c r="D345" s="1008"/>
      <c r="E345" s="1002"/>
      <c r="F345" s="270" t="s">
        <v>1</v>
      </c>
      <c r="G345" s="271"/>
      <c r="H345" s="272"/>
      <c r="I345" s="271">
        <f>J345+K345</f>
        <v>0</v>
      </c>
      <c r="J345" s="271"/>
      <c r="K345" s="271"/>
      <c r="L345" s="1008"/>
    </row>
    <row r="346" spans="1:12" hidden="1">
      <c r="A346" s="1003"/>
      <c r="B346" s="1006"/>
      <c r="C346" s="1006"/>
      <c r="D346" s="1009"/>
      <c r="E346" s="1003"/>
      <c r="F346" s="270" t="s">
        <v>2</v>
      </c>
      <c r="G346" s="271">
        <f>G344+G345</f>
        <v>5000000</v>
      </c>
      <c r="H346" s="271">
        <f>H344+H345</f>
        <v>500000</v>
      </c>
      <c r="I346" s="271">
        <f>I344+I345</f>
        <v>4500000</v>
      </c>
      <c r="J346" s="271">
        <f>J344+J345</f>
        <v>4500000</v>
      </c>
      <c r="K346" s="271">
        <f>K344+K345</f>
        <v>0</v>
      </c>
      <c r="L346" s="1009"/>
    </row>
    <row r="347" spans="1:12" hidden="1">
      <c r="A347" s="1001">
        <v>37</v>
      </c>
      <c r="B347" s="1004"/>
      <c r="C347" s="1004" t="s">
        <v>503</v>
      </c>
      <c r="D347" s="1007" t="s">
        <v>506</v>
      </c>
      <c r="E347" s="1001" t="s">
        <v>468</v>
      </c>
      <c r="F347" s="270" t="s">
        <v>0</v>
      </c>
      <c r="G347" s="271">
        <v>605782</v>
      </c>
      <c r="H347" s="272">
        <v>317133</v>
      </c>
      <c r="I347" s="271">
        <f>J347+K347</f>
        <v>288649</v>
      </c>
      <c r="J347" s="271">
        <v>288649</v>
      </c>
      <c r="K347" s="271">
        <v>0</v>
      </c>
      <c r="L347" s="1007" t="s">
        <v>507</v>
      </c>
    </row>
    <row r="348" spans="1:12" hidden="1">
      <c r="A348" s="1002"/>
      <c r="B348" s="1005"/>
      <c r="C348" s="1005"/>
      <c r="D348" s="1008"/>
      <c r="E348" s="1002"/>
      <c r="F348" s="270" t="s">
        <v>1</v>
      </c>
      <c r="G348" s="271"/>
      <c r="H348" s="272"/>
      <c r="I348" s="271">
        <f>J348+K348</f>
        <v>0</v>
      </c>
      <c r="J348" s="271"/>
      <c r="K348" s="271"/>
      <c r="L348" s="1008"/>
    </row>
    <row r="349" spans="1:12" hidden="1">
      <c r="A349" s="1003"/>
      <c r="B349" s="1006"/>
      <c r="C349" s="1006"/>
      <c r="D349" s="1009"/>
      <c r="E349" s="1003"/>
      <c r="F349" s="270" t="s">
        <v>2</v>
      </c>
      <c r="G349" s="271">
        <f>G347+G348</f>
        <v>605782</v>
      </c>
      <c r="H349" s="271">
        <f>H347+H348</f>
        <v>317133</v>
      </c>
      <c r="I349" s="271">
        <f>I347+I348</f>
        <v>288649</v>
      </c>
      <c r="J349" s="271">
        <f>J347+J348</f>
        <v>288649</v>
      </c>
      <c r="K349" s="271">
        <f>K347+K348</f>
        <v>0</v>
      </c>
      <c r="L349" s="1009"/>
    </row>
    <row r="350" spans="1:12" hidden="1">
      <c r="A350" s="998"/>
      <c r="B350" s="1014" t="s">
        <v>26</v>
      </c>
      <c r="C350" s="1014"/>
      <c r="D350" s="1017" t="s">
        <v>28</v>
      </c>
      <c r="E350" s="998" t="s">
        <v>357</v>
      </c>
      <c r="F350" s="268" t="s">
        <v>0</v>
      </c>
      <c r="G350" s="269">
        <f t="shared" ref="G350:K351" si="22">G353</f>
        <v>500000</v>
      </c>
      <c r="H350" s="269">
        <f t="shared" si="22"/>
        <v>50000</v>
      </c>
      <c r="I350" s="269">
        <f t="shared" si="22"/>
        <v>450000</v>
      </c>
      <c r="J350" s="269">
        <f t="shared" si="22"/>
        <v>450000</v>
      </c>
      <c r="K350" s="269">
        <f t="shared" si="22"/>
        <v>0</v>
      </c>
      <c r="L350" s="998" t="s">
        <v>357</v>
      </c>
    </row>
    <row r="351" spans="1:12" hidden="1">
      <c r="A351" s="999"/>
      <c r="B351" s="1015"/>
      <c r="C351" s="1015"/>
      <c r="D351" s="1018"/>
      <c r="E351" s="999"/>
      <c r="F351" s="268" t="s">
        <v>1</v>
      </c>
      <c r="G351" s="269">
        <f t="shared" si="22"/>
        <v>0</v>
      </c>
      <c r="H351" s="269">
        <f t="shared" si="22"/>
        <v>0</v>
      </c>
      <c r="I351" s="269">
        <f t="shared" si="22"/>
        <v>0</v>
      </c>
      <c r="J351" s="269">
        <f t="shared" si="22"/>
        <v>0</v>
      </c>
      <c r="K351" s="269">
        <f t="shared" si="22"/>
        <v>0</v>
      </c>
      <c r="L351" s="999"/>
    </row>
    <row r="352" spans="1:12" hidden="1">
      <c r="A352" s="1000"/>
      <c r="B352" s="1016"/>
      <c r="C352" s="1016"/>
      <c r="D352" s="1019"/>
      <c r="E352" s="1000"/>
      <c r="F352" s="268" t="s">
        <v>2</v>
      </c>
      <c r="G352" s="269">
        <f>G350+G351</f>
        <v>500000</v>
      </c>
      <c r="H352" s="269">
        <f>H350+H351</f>
        <v>50000</v>
      </c>
      <c r="I352" s="269">
        <f>I350+I351</f>
        <v>450000</v>
      </c>
      <c r="J352" s="269">
        <f>J350+J351</f>
        <v>450000</v>
      </c>
      <c r="K352" s="269">
        <f>K350+K351</f>
        <v>0</v>
      </c>
      <c r="L352" s="1000"/>
    </row>
    <row r="353" spans="1:12" hidden="1">
      <c r="A353" s="1001">
        <v>38</v>
      </c>
      <c r="B353" s="1004"/>
      <c r="C353" s="1004" t="s">
        <v>406</v>
      </c>
      <c r="D353" s="1007" t="s">
        <v>508</v>
      </c>
      <c r="E353" s="1001" t="s">
        <v>468</v>
      </c>
      <c r="F353" s="270" t="s">
        <v>0</v>
      </c>
      <c r="G353" s="271">
        <v>500000</v>
      </c>
      <c r="H353" s="272">
        <v>50000</v>
      </c>
      <c r="I353" s="271">
        <f>J353+K353</f>
        <v>450000</v>
      </c>
      <c r="J353" s="271">
        <v>450000</v>
      </c>
      <c r="K353" s="271">
        <v>0</v>
      </c>
      <c r="L353" s="1007" t="s">
        <v>361</v>
      </c>
    </row>
    <row r="354" spans="1:12" hidden="1">
      <c r="A354" s="1002"/>
      <c r="B354" s="1005"/>
      <c r="C354" s="1005"/>
      <c r="D354" s="1008"/>
      <c r="E354" s="1002"/>
      <c r="F354" s="270" t="s">
        <v>1</v>
      </c>
      <c r="G354" s="271"/>
      <c r="H354" s="272"/>
      <c r="I354" s="271">
        <f>J354+K354</f>
        <v>0</v>
      </c>
      <c r="J354" s="271"/>
      <c r="K354" s="271"/>
      <c r="L354" s="1008"/>
    </row>
    <row r="355" spans="1:12" hidden="1">
      <c r="A355" s="1003"/>
      <c r="B355" s="1006"/>
      <c r="C355" s="1006"/>
      <c r="D355" s="1009"/>
      <c r="E355" s="1003"/>
      <c r="F355" s="270" t="s">
        <v>2</v>
      </c>
      <c r="G355" s="271">
        <f>G353+G354</f>
        <v>500000</v>
      </c>
      <c r="H355" s="271">
        <f>H353+H354</f>
        <v>50000</v>
      </c>
      <c r="I355" s="271">
        <f>I353+I354</f>
        <v>450000</v>
      </c>
      <c r="J355" s="271">
        <f>J353+J354</f>
        <v>450000</v>
      </c>
      <c r="K355" s="271">
        <f>K353+K354</f>
        <v>0</v>
      </c>
      <c r="L355" s="1009"/>
    </row>
    <row r="356" spans="1:12">
      <c r="A356" s="998"/>
      <c r="B356" s="1014" t="s">
        <v>67</v>
      </c>
      <c r="C356" s="1014"/>
      <c r="D356" s="1026" t="s">
        <v>68</v>
      </c>
      <c r="E356" s="998" t="s">
        <v>357</v>
      </c>
      <c r="F356" s="268" t="s">
        <v>0</v>
      </c>
      <c r="G356" s="269">
        <f t="shared" ref="G356:K357" si="23">G359+G362+G365+G368+G371+G374+G377+G380+G383+G386+G389</f>
        <v>267946129</v>
      </c>
      <c r="H356" s="269">
        <f t="shared" si="23"/>
        <v>19092710</v>
      </c>
      <c r="I356" s="269">
        <f t="shared" si="23"/>
        <v>81101341</v>
      </c>
      <c r="J356" s="269">
        <f t="shared" si="23"/>
        <v>63535940</v>
      </c>
      <c r="K356" s="269">
        <f t="shared" si="23"/>
        <v>17565401</v>
      </c>
      <c r="L356" s="998" t="s">
        <v>357</v>
      </c>
    </row>
    <row r="357" spans="1:12">
      <c r="A357" s="999"/>
      <c r="B357" s="1015"/>
      <c r="C357" s="1015"/>
      <c r="D357" s="1027"/>
      <c r="E357" s="999"/>
      <c r="F357" s="268" t="s">
        <v>1</v>
      </c>
      <c r="G357" s="269">
        <f t="shared" si="23"/>
        <v>253273</v>
      </c>
      <c r="H357" s="269">
        <f t="shared" si="23"/>
        <v>-86271</v>
      </c>
      <c r="I357" s="269">
        <f t="shared" si="23"/>
        <v>339544</v>
      </c>
      <c r="J357" s="269">
        <f t="shared" si="23"/>
        <v>339544</v>
      </c>
      <c r="K357" s="269">
        <f t="shared" si="23"/>
        <v>0</v>
      </c>
      <c r="L357" s="999"/>
    </row>
    <row r="358" spans="1:12">
      <c r="A358" s="1000"/>
      <c r="B358" s="1016"/>
      <c r="C358" s="1016"/>
      <c r="D358" s="1028"/>
      <c r="E358" s="1000"/>
      <c r="F358" s="268" t="s">
        <v>2</v>
      </c>
      <c r="G358" s="269">
        <f>G356+G357</f>
        <v>268199402</v>
      </c>
      <c r="H358" s="269">
        <f>H356+H357</f>
        <v>19006439</v>
      </c>
      <c r="I358" s="269">
        <f>I356+I357</f>
        <v>81440885</v>
      </c>
      <c r="J358" s="269">
        <f>J356+J357</f>
        <v>63875484</v>
      </c>
      <c r="K358" s="269">
        <f>K356+K357</f>
        <v>17565401</v>
      </c>
      <c r="L358" s="1000"/>
    </row>
    <row r="359" spans="1:12" hidden="1">
      <c r="A359" s="1001">
        <v>39</v>
      </c>
      <c r="B359" s="1004"/>
      <c r="C359" s="1004" t="s">
        <v>413</v>
      </c>
      <c r="D359" s="1007" t="s">
        <v>509</v>
      </c>
      <c r="E359" s="1001" t="s">
        <v>455</v>
      </c>
      <c r="F359" s="270" t="s">
        <v>0</v>
      </c>
      <c r="G359" s="271">
        <v>7697280</v>
      </c>
      <c r="H359" s="272">
        <v>3704258</v>
      </c>
      <c r="I359" s="271">
        <f t="shared" ref="I359:I381" si="24">J359+K359</f>
        <v>3993022</v>
      </c>
      <c r="J359" s="271">
        <v>3993022</v>
      </c>
      <c r="K359" s="271">
        <v>0</v>
      </c>
      <c r="L359" s="1007" t="s">
        <v>420</v>
      </c>
    </row>
    <row r="360" spans="1:12" hidden="1">
      <c r="A360" s="1002"/>
      <c r="B360" s="1005"/>
      <c r="C360" s="1005"/>
      <c r="D360" s="1008"/>
      <c r="E360" s="1002"/>
      <c r="F360" s="270" t="s">
        <v>1</v>
      </c>
      <c r="G360" s="271"/>
      <c r="H360" s="272"/>
      <c r="I360" s="271">
        <f t="shared" si="24"/>
        <v>0</v>
      </c>
      <c r="J360" s="271"/>
      <c r="K360" s="271"/>
      <c r="L360" s="1008"/>
    </row>
    <row r="361" spans="1:12" hidden="1">
      <c r="A361" s="1003"/>
      <c r="B361" s="1006"/>
      <c r="C361" s="1006"/>
      <c r="D361" s="1009"/>
      <c r="E361" s="1003"/>
      <c r="F361" s="270" t="s">
        <v>2</v>
      </c>
      <c r="G361" s="271">
        <f>G359+G360</f>
        <v>7697280</v>
      </c>
      <c r="H361" s="271">
        <f>H359+H360</f>
        <v>3704258</v>
      </c>
      <c r="I361" s="271">
        <f>I359+I360</f>
        <v>3993022</v>
      </c>
      <c r="J361" s="271">
        <f>J359+J360</f>
        <v>3993022</v>
      </c>
      <c r="K361" s="271">
        <f>K359+K360</f>
        <v>0</v>
      </c>
      <c r="L361" s="1009"/>
    </row>
    <row r="362" spans="1:12" hidden="1">
      <c r="A362" s="1001">
        <v>40</v>
      </c>
      <c r="B362" s="1004"/>
      <c r="C362" s="1004" t="s">
        <v>413</v>
      </c>
      <c r="D362" s="1007" t="s">
        <v>510</v>
      </c>
      <c r="E362" s="1001" t="s">
        <v>476</v>
      </c>
      <c r="F362" s="270" t="s">
        <v>0</v>
      </c>
      <c r="G362" s="271">
        <f>101787777+12428963</f>
        <v>114216740</v>
      </c>
      <c r="H362" s="272">
        <f>13846012-13399042</f>
        <v>446970</v>
      </c>
      <c r="I362" s="271">
        <f t="shared" si="24"/>
        <v>34723472</v>
      </c>
      <c r="J362" s="271">
        <v>17158071</v>
      </c>
      <c r="K362" s="271">
        <f>15430851+2134550</f>
        <v>17565401</v>
      </c>
      <c r="L362" s="1007" t="s">
        <v>415</v>
      </c>
    </row>
    <row r="363" spans="1:12" hidden="1">
      <c r="A363" s="1002"/>
      <c r="B363" s="1005"/>
      <c r="C363" s="1005"/>
      <c r="D363" s="1008"/>
      <c r="E363" s="1002"/>
      <c r="F363" s="270" t="s">
        <v>1</v>
      </c>
      <c r="G363" s="271"/>
      <c r="H363" s="272"/>
      <c r="I363" s="271">
        <f t="shared" si="24"/>
        <v>0</v>
      </c>
      <c r="J363" s="271"/>
      <c r="K363" s="271"/>
      <c r="L363" s="1008"/>
    </row>
    <row r="364" spans="1:12" hidden="1">
      <c r="A364" s="1003"/>
      <c r="B364" s="1006"/>
      <c r="C364" s="1006"/>
      <c r="D364" s="1009"/>
      <c r="E364" s="1003"/>
      <c r="F364" s="270" t="s">
        <v>2</v>
      </c>
      <c r="G364" s="271">
        <f>G362+G363</f>
        <v>114216740</v>
      </c>
      <c r="H364" s="271">
        <f>H362+H363</f>
        <v>446970</v>
      </c>
      <c r="I364" s="271">
        <f>I362+I363</f>
        <v>34723472</v>
      </c>
      <c r="J364" s="271">
        <f>J362+J363</f>
        <v>17158071</v>
      </c>
      <c r="K364" s="271">
        <f>K362+K363</f>
        <v>17565401</v>
      </c>
      <c r="L364" s="1009"/>
    </row>
    <row r="365" spans="1:12" hidden="1">
      <c r="A365" s="1001">
        <v>41</v>
      </c>
      <c r="B365" s="1004"/>
      <c r="C365" s="1004" t="s">
        <v>413</v>
      </c>
      <c r="D365" s="1007" t="s">
        <v>511</v>
      </c>
      <c r="E365" s="1001" t="s">
        <v>455</v>
      </c>
      <c r="F365" s="270" t="s">
        <v>0</v>
      </c>
      <c r="G365" s="271">
        <v>23110272</v>
      </c>
      <c r="H365" s="272">
        <v>9297631</v>
      </c>
      <c r="I365" s="271">
        <f t="shared" si="24"/>
        <v>13812641</v>
      </c>
      <c r="J365" s="271">
        <v>13812641</v>
      </c>
      <c r="K365" s="271">
        <v>0</v>
      </c>
      <c r="L365" s="1007" t="s">
        <v>420</v>
      </c>
    </row>
    <row r="366" spans="1:12" hidden="1">
      <c r="A366" s="1002"/>
      <c r="B366" s="1005"/>
      <c r="C366" s="1005"/>
      <c r="D366" s="1008"/>
      <c r="E366" s="1002"/>
      <c r="F366" s="270" t="s">
        <v>1</v>
      </c>
      <c r="G366" s="271"/>
      <c r="H366" s="272"/>
      <c r="I366" s="271">
        <f t="shared" si="24"/>
        <v>0</v>
      </c>
      <c r="J366" s="271"/>
      <c r="K366" s="271"/>
      <c r="L366" s="1008"/>
    </row>
    <row r="367" spans="1:12" hidden="1">
      <c r="A367" s="1003"/>
      <c r="B367" s="1006"/>
      <c r="C367" s="1006"/>
      <c r="D367" s="1009"/>
      <c r="E367" s="1003"/>
      <c r="F367" s="270" t="s">
        <v>2</v>
      </c>
      <c r="G367" s="271">
        <f>G365+G366</f>
        <v>23110272</v>
      </c>
      <c r="H367" s="271">
        <f>H365+H366</f>
        <v>9297631</v>
      </c>
      <c r="I367" s="271">
        <f>I365+I366</f>
        <v>13812641</v>
      </c>
      <c r="J367" s="271">
        <f>J365+J366</f>
        <v>13812641</v>
      </c>
      <c r="K367" s="271">
        <f>K365+K366</f>
        <v>0</v>
      </c>
      <c r="L367" s="1009"/>
    </row>
    <row r="368" spans="1:12" hidden="1">
      <c r="A368" s="1001">
        <v>42</v>
      </c>
      <c r="B368" s="1004"/>
      <c r="C368" s="1004" t="s">
        <v>413</v>
      </c>
      <c r="D368" s="1007" t="s">
        <v>512</v>
      </c>
      <c r="E368" s="1001" t="s">
        <v>464</v>
      </c>
      <c r="F368" s="270" t="s">
        <v>0</v>
      </c>
      <c r="G368" s="271">
        <v>3517965</v>
      </c>
      <c r="H368" s="272">
        <v>743298</v>
      </c>
      <c r="I368" s="271">
        <f t="shared" si="24"/>
        <v>2774667</v>
      </c>
      <c r="J368" s="271">
        <v>2774667</v>
      </c>
      <c r="K368" s="271">
        <v>0</v>
      </c>
      <c r="L368" s="1007" t="s">
        <v>420</v>
      </c>
    </row>
    <row r="369" spans="1:12" hidden="1">
      <c r="A369" s="1002"/>
      <c r="B369" s="1005"/>
      <c r="C369" s="1005"/>
      <c r="D369" s="1008"/>
      <c r="E369" s="1002"/>
      <c r="F369" s="270" t="s">
        <v>1</v>
      </c>
      <c r="G369" s="271"/>
      <c r="H369" s="272"/>
      <c r="I369" s="271">
        <f t="shared" si="24"/>
        <v>0</v>
      </c>
      <c r="J369" s="271"/>
      <c r="K369" s="271"/>
      <c r="L369" s="1008"/>
    </row>
    <row r="370" spans="1:12" hidden="1">
      <c r="A370" s="1003"/>
      <c r="B370" s="1006"/>
      <c r="C370" s="1006"/>
      <c r="D370" s="1009"/>
      <c r="E370" s="1003"/>
      <c r="F370" s="270" t="s">
        <v>2</v>
      </c>
      <c r="G370" s="271">
        <f>G368+G369</f>
        <v>3517965</v>
      </c>
      <c r="H370" s="271">
        <f>H368+H369</f>
        <v>743298</v>
      </c>
      <c r="I370" s="271">
        <f>I368+I369</f>
        <v>2774667</v>
      </c>
      <c r="J370" s="271">
        <f>J368+J369</f>
        <v>2774667</v>
      </c>
      <c r="K370" s="271">
        <f>K368+K369</f>
        <v>0</v>
      </c>
      <c r="L370" s="1009"/>
    </row>
    <row r="371" spans="1:12" hidden="1">
      <c r="A371" s="1001">
        <v>43</v>
      </c>
      <c r="B371" s="1004"/>
      <c r="C371" s="1004" t="s">
        <v>413</v>
      </c>
      <c r="D371" s="1007" t="s">
        <v>513</v>
      </c>
      <c r="E371" s="1001" t="s">
        <v>450</v>
      </c>
      <c r="F371" s="270" t="s">
        <v>0</v>
      </c>
      <c r="G371" s="271">
        <v>6253645</v>
      </c>
      <c r="H371" s="272">
        <v>3468433</v>
      </c>
      <c r="I371" s="271">
        <f t="shared" si="24"/>
        <v>2785212</v>
      </c>
      <c r="J371" s="271">
        <v>2785212</v>
      </c>
      <c r="K371" s="271">
        <v>0</v>
      </c>
      <c r="L371" s="1007" t="s">
        <v>420</v>
      </c>
    </row>
    <row r="372" spans="1:12" hidden="1">
      <c r="A372" s="1002"/>
      <c r="B372" s="1005"/>
      <c r="C372" s="1005"/>
      <c r="D372" s="1008"/>
      <c r="E372" s="1002"/>
      <c r="F372" s="270" t="s">
        <v>1</v>
      </c>
      <c r="G372" s="271"/>
      <c r="H372" s="272"/>
      <c r="I372" s="271">
        <f t="shared" si="24"/>
        <v>0</v>
      </c>
      <c r="J372" s="271"/>
      <c r="K372" s="271"/>
      <c r="L372" s="1008"/>
    </row>
    <row r="373" spans="1:12" hidden="1">
      <c r="A373" s="1003"/>
      <c r="B373" s="1006"/>
      <c r="C373" s="1006"/>
      <c r="D373" s="1009"/>
      <c r="E373" s="1003"/>
      <c r="F373" s="270" t="s">
        <v>2</v>
      </c>
      <c r="G373" s="271">
        <f>G371+G372</f>
        <v>6253645</v>
      </c>
      <c r="H373" s="271">
        <f>H371+H372</f>
        <v>3468433</v>
      </c>
      <c r="I373" s="271">
        <f>I371+I372</f>
        <v>2785212</v>
      </c>
      <c r="J373" s="271">
        <f>J371+J372</f>
        <v>2785212</v>
      </c>
      <c r="K373" s="271">
        <f>K371+K372</f>
        <v>0</v>
      </c>
      <c r="L373" s="1009"/>
    </row>
    <row r="374" spans="1:12" hidden="1">
      <c r="A374" s="1001">
        <v>44</v>
      </c>
      <c r="B374" s="1004"/>
      <c r="C374" s="1004" t="s">
        <v>514</v>
      </c>
      <c r="D374" s="1007" t="s">
        <v>515</v>
      </c>
      <c r="E374" s="1001" t="s">
        <v>516</v>
      </c>
      <c r="F374" s="270" t="s">
        <v>0</v>
      </c>
      <c r="G374" s="271">
        <v>79565840</v>
      </c>
      <c r="H374" s="272">
        <v>0</v>
      </c>
      <c r="I374" s="271">
        <f t="shared" si="24"/>
        <v>352794</v>
      </c>
      <c r="J374" s="271">
        <v>352794</v>
      </c>
      <c r="K374" s="271">
        <v>0</v>
      </c>
      <c r="L374" s="1007" t="s">
        <v>517</v>
      </c>
    </row>
    <row r="375" spans="1:12" hidden="1">
      <c r="A375" s="1002"/>
      <c r="B375" s="1005"/>
      <c r="C375" s="1005"/>
      <c r="D375" s="1008"/>
      <c r="E375" s="1002"/>
      <c r="F375" s="270" t="s">
        <v>1</v>
      </c>
      <c r="G375" s="271"/>
      <c r="H375" s="272"/>
      <c r="I375" s="271">
        <f t="shared" si="24"/>
        <v>0</v>
      </c>
      <c r="J375" s="271"/>
      <c r="K375" s="271"/>
      <c r="L375" s="1008"/>
    </row>
    <row r="376" spans="1:12" hidden="1">
      <c r="A376" s="1003"/>
      <c r="B376" s="1006"/>
      <c r="C376" s="1006"/>
      <c r="D376" s="1009"/>
      <c r="E376" s="1003"/>
      <c r="F376" s="270" t="s">
        <v>2</v>
      </c>
      <c r="G376" s="271">
        <f>G374+G375</f>
        <v>79565840</v>
      </c>
      <c r="H376" s="271">
        <f>H374+H375</f>
        <v>0</v>
      </c>
      <c r="I376" s="271">
        <f>I374+I375</f>
        <v>352794</v>
      </c>
      <c r="J376" s="271">
        <f>J374+J375</f>
        <v>352794</v>
      </c>
      <c r="K376" s="271">
        <f>K374+K375</f>
        <v>0</v>
      </c>
      <c r="L376" s="1009"/>
    </row>
    <row r="377" spans="1:12" hidden="1">
      <c r="A377" s="1001">
        <v>45</v>
      </c>
      <c r="B377" s="1004"/>
      <c r="C377" s="1004" t="s">
        <v>421</v>
      </c>
      <c r="D377" s="1007" t="s">
        <v>518</v>
      </c>
      <c r="E377" s="1001" t="s">
        <v>464</v>
      </c>
      <c r="F377" s="270" t="s">
        <v>0</v>
      </c>
      <c r="G377" s="271">
        <v>1497793</v>
      </c>
      <c r="H377" s="272">
        <v>35950</v>
      </c>
      <c r="I377" s="271">
        <f t="shared" si="24"/>
        <v>1461843</v>
      </c>
      <c r="J377" s="271">
        <v>1461843</v>
      </c>
      <c r="K377" s="271">
        <v>0</v>
      </c>
      <c r="L377" s="1007" t="s">
        <v>423</v>
      </c>
    </row>
    <row r="378" spans="1:12" hidden="1">
      <c r="A378" s="1002"/>
      <c r="B378" s="1005"/>
      <c r="C378" s="1005"/>
      <c r="D378" s="1008"/>
      <c r="E378" s="1002"/>
      <c r="F378" s="270" t="s">
        <v>1</v>
      </c>
      <c r="G378" s="271"/>
      <c r="H378" s="272"/>
      <c r="I378" s="271">
        <f t="shared" si="24"/>
        <v>0</v>
      </c>
      <c r="J378" s="271"/>
      <c r="K378" s="271"/>
      <c r="L378" s="1008"/>
    </row>
    <row r="379" spans="1:12" hidden="1">
      <c r="A379" s="1003"/>
      <c r="B379" s="1006"/>
      <c r="C379" s="1006"/>
      <c r="D379" s="1009"/>
      <c r="E379" s="1003"/>
      <c r="F379" s="270" t="s">
        <v>2</v>
      </c>
      <c r="G379" s="271">
        <f>G377+G378</f>
        <v>1497793</v>
      </c>
      <c r="H379" s="271">
        <f>H377+H378</f>
        <v>35950</v>
      </c>
      <c r="I379" s="271">
        <f>I377+I378</f>
        <v>1461843</v>
      </c>
      <c r="J379" s="271">
        <f>J377+J378</f>
        <v>1461843</v>
      </c>
      <c r="K379" s="271">
        <f>K377+K378</f>
        <v>0</v>
      </c>
      <c r="L379" s="1009"/>
    </row>
    <row r="380" spans="1:12" ht="50.45" customHeight="1">
      <c r="A380" s="1001">
        <v>2</v>
      </c>
      <c r="B380" s="1004"/>
      <c r="C380" s="1004" t="s">
        <v>421</v>
      </c>
      <c r="D380" s="1007" t="s">
        <v>519</v>
      </c>
      <c r="E380" s="1001" t="s">
        <v>468</v>
      </c>
      <c r="F380" s="270" t="s">
        <v>0</v>
      </c>
      <c r="G380" s="271">
        <v>444484</v>
      </c>
      <c r="H380" s="272">
        <v>138221</v>
      </c>
      <c r="I380" s="271">
        <f t="shared" si="24"/>
        <v>306263</v>
      </c>
      <c r="J380" s="271">
        <v>306263</v>
      </c>
      <c r="K380" s="271">
        <v>0</v>
      </c>
      <c r="L380" s="1007" t="s">
        <v>520</v>
      </c>
    </row>
    <row r="381" spans="1:12" ht="50.45" customHeight="1">
      <c r="A381" s="1002"/>
      <c r="B381" s="1005"/>
      <c r="C381" s="1005"/>
      <c r="D381" s="1008"/>
      <c r="E381" s="1002"/>
      <c r="F381" s="270" t="s">
        <v>1</v>
      </c>
      <c r="G381" s="271">
        <v>253273</v>
      </c>
      <c r="H381" s="272">
        <v>-86271</v>
      </c>
      <c r="I381" s="271">
        <f t="shared" si="24"/>
        <v>339544</v>
      </c>
      <c r="J381" s="271">
        <v>339544</v>
      </c>
      <c r="K381" s="271"/>
      <c r="L381" s="1008"/>
    </row>
    <row r="382" spans="1:12" ht="50.45" customHeight="1">
      <c r="A382" s="1003"/>
      <c r="B382" s="1006"/>
      <c r="C382" s="1006"/>
      <c r="D382" s="1009"/>
      <c r="E382" s="1003"/>
      <c r="F382" s="270" t="s">
        <v>2</v>
      </c>
      <c r="G382" s="271">
        <f>G380+G381</f>
        <v>697757</v>
      </c>
      <c r="H382" s="271">
        <f>H380+H381</f>
        <v>51950</v>
      </c>
      <c r="I382" s="271">
        <f>I380+I381</f>
        <v>645807</v>
      </c>
      <c r="J382" s="271">
        <f>J380+J381</f>
        <v>645807</v>
      </c>
      <c r="K382" s="271">
        <f>K380+K381</f>
        <v>0</v>
      </c>
      <c r="L382" s="1009"/>
    </row>
    <row r="383" spans="1:12" hidden="1">
      <c r="A383" s="1001">
        <v>47</v>
      </c>
      <c r="B383" s="1004"/>
      <c r="C383" s="1004" t="s">
        <v>430</v>
      </c>
      <c r="D383" s="1007" t="s">
        <v>521</v>
      </c>
      <c r="E383" s="1001" t="s">
        <v>482</v>
      </c>
      <c r="F383" s="270" t="s">
        <v>0</v>
      </c>
      <c r="G383" s="271">
        <v>31048802</v>
      </c>
      <c r="H383" s="272">
        <v>1191055</v>
      </c>
      <c r="I383" s="271">
        <f>J383+K383</f>
        <v>20555013</v>
      </c>
      <c r="J383" s="271">
        <v>20555013</v>
      </c>
      <c r="K383" s="271">
        <v>0</v>
      </c>
      <c r="L383" s="1007" t="s">
        <v>432</v>
      </c>
    </row>
    <row r="384" spans="1:12" hidden="1">
      <c r="A384" s="1002"/>
      <c r="B384" s="1005"/>
      <c r="C384" s="1005"/>
      <c r="D384" s="1008"/>
      <c r="E384" s="1002"/>
      <c r="F384" s="270" t="s">
        <v>1</v>
      </c>
      <c r="G384" s="271"/>
      <c r="H384" s="272"/>
      <c r="I384" s="271">
        <f>J384+K384</f>
        <v>0</v>
      </c>
      <c r="J384" s="271"/>
      <c r="K384" s="271"/>
      <c r="L384" s="1008"/>
    </row>
    <row r="385" spans="1:12" hidden="1">
      <c r="A385" s="1003"/>
      <c r="B385" s="1006"/>
      <c r="C385" s="1006"/>
      <c r="D385" s="1009"/>
      <c r="E385" s="1003"/>
      <c r="F385" s="270" t="s">
        <v>2</v>
      </c>
      <c r="G385" s="271">
        <f>G383+G384</f>
        <v>31048802</v>
      </c>
      <c r="H385" s="271">
        <f>H383+H384</f>
        <v>1191055</v>
      </c>
      <c r="I385" s="271">
        <f>I383+I384</f>
        <v>20555013</v>
      </c>
      <c r="J385" s="271">
        <f>J383+J384</f>
        <v>20555013</v>
      </c>
      <c r="K385" s="271">
        <f>K383+K384</f>
        <v>0</v>
      </c>
      <c r="L385" s="1009"/>
    </row>
    <row r="386" spans="1:12" hidden="1">
      <c r="A386" s="1001">
        <v>48</v>
      </c>
      <c r="B386" s="1004"/>
      <c r="C386" s="1004" t="s">
        <v>522</v>
      </c>
      <c r="D386" s="1007" t="s">
        <v>523</v>
      </c>
      <c r="E386" s="1001" t="s">
        <v>468</v>
      </c>
      <c r="F386" s="270" t="s">
        <v>0</v>
      </c>
      <c r="G386" s="271">
        <v>343308</v>
      </c>
      <c r="H386" s="272">
        <v>66894</v>
      </c>
      <c r="I386" s="271">
        <f>J386+K386</f>
        <v>276414</v>
      </c>
      <c r="J386" s="271">
        <v>276414</v>
      </c>
      <c r="K386" s="271">
        <v>0</v>
      </c>
      <c r="L386" s="1007" t="s">
        <v>524</v>
      </c>
    </row>
    <row r="387" spans="1:12" hidden="1">
      <c r="A387" s="1002"/>
      <c r="B387" s="1005"/>
      <c r="C387" s="1005"/>
      <c r="D387" s="1008"/>
      <c r="E387" s="1002"/>
      <c r="F387" s="270" t="s">
        <v>1</v>
      </c>
      <c r="G387" s="271"/>
      <c r="H387" s="272"/>
      <c r="I387" s="271">
        <f>J387+K387</f>
        <v>0</v>
      </c>
      <c r="J387" s="271"/>
      <c r="K387" s="271"/>
      <c r="L387" s="1008"/>
    </row>
    <row r="388" spans="1:12" hidden="1">
      <c r="A388" s="1003"/>
      <c r="B388" s="1006"/>
      <c r="C388" s="1006"/>
      <c r="D388" s="1009"/>
      <c r="E388" s="1003"/>
      <c r="F388" s="270" t="s">
        <v>2</v>
      </c>
      <c r="G388" s="271">
        <f>G386+G387</f>
        <v>343308</v>
      </c>
      <c r="H388" s="271">
        <f>H386+H387</f>
        <v>66894</v>
      </c>
      <c r="I388" s="271">
        <f>I386+I387</f>
        <v>276414</v>
      </c>
      <c r="J388" s="271">
        <f>J386+J387</f>
        <v>276414</v>
      </c>
      <c r="K388" s="271">
        <f>K386+K387</f>
        <v>0</v>
      </c>
      <c r="L388" s="1009"/>
    </row>
    <row r="389" spans="1:12" hidden="1">
      <c r="A389" s="1001">
        <v>49</v>
      </c>
      <c r="B389" s="1004"/>
      <c r="C389" s="1004" t="s">
        <v>522</v>
      </c>
      <c r="D389" s="1007" t="s">
        <v>525</v>
      </c>
      <c r="E389" s="1001" t="s">
        <v>526</v>
      </c>
      <c r="F389" s="270" t="s">
        <v>0</v>
      </c>
      <c r="G389" s="271">
        <v>250000</v>
      </c>
      <c r="H389" s="272">
        <v>0</v>
      </c>
      <c r="I389" s="271">
        <f>J389+K389</f>
        <v>60000</v>
      </c>
      <c r="J389" s="271">
        <v>60000</v>
      </c>
      <c r="K389" s="271">
        <v>0</v>
      </c>
      <c r="L389" s="1007" t="s">
        <v>527</v>
      </c>
    </row>
    <row r="390" spans="1:12" hidden="1">
      <c r="A390" s="1002"/>
      <c r="B390" s="1005"/>
      <c r="C390" s="1005"/>
      <c r="D390" s="1008"/>
      <c r="E390" s="1002"/>
      <c r="F390" s="270" t="s">
        <v>1</v>
      </c>
      <c r="G390" s="271"/>
      <c r="H390" s="272"/>
      <c r="I390" s="271">
        <f>J390+K390</f>
        <v>0</v>
      </c>
      <c r="J390" s="271"/>
      <c r="K390" s="271"/>
      <c r="L390" s="1008"/>
    </row>
    <row r="391" spans="1:12" hidden="1">
      <c r="A391" s="1003"/>
      <c r="B391" s="1006"/>
      <c r="C391" s="1006"/>
      <c r="D391" s="1009"/>
      <c r="E391" s="1003"/>
      <c r="F391" s="270" t="s">
        <v>2</v>
      </c>
      <c r="G391" s="271">
        <f>G389+G390</f>
        <v>250000</v>
      </c>
      <c r="H391" s="271">
        <f>H389+H390</f>
        <v>0</v>
      </c>
      <c r="I391" s="271">
        <f>I389+I390</f>
        <v>60000</v>
      </c>
      <c r="J391" s="271">
        <f>J389+J390</f>
        <v>60000</v>
      </c>
      <c r="K391" s="271">
        <f>K389+K390</f>
        <v>0</v>
      </c>
      <c r="L391" s="1009"/>
    </row>
    <row r="392" spans="1:12" ht="5.0999999999999996" customHeight="1">
      <c r="A392" s="270"/>
      <c r="B392" s="274"/>
      <c r="C392" s="274"/>
      <c r="D392" s="275"/>
      <c r="E392" s="270"/>
      <c r="F392" s="270"/>
      <c r="G392" s="271"/>
      <c r="H392" s="272"/>
      <c r="I392" s="271"/>
      <c r="J392" s="271"/>
      <c r="K392" s="271"/>
      <c r="L392" s="277"/>
    </row>
    <row r="393" spans="1:12" ht="15.75">
      <c r="A393" s="1032" t="s">
        <v>446</v>
      </c>
      <c r="B393" s="1033"/>
      <c r="C393" s="1033"/>
      <c r="D393" s="1034"/>
      <c r="E393" s="995" t="s">
        <v>357</v>
      </c>
      <c r="F393" s="263" t="s">
        <v>0</v>
      </c>
      <c r="G393" s="278">
        <f t="shared" ref="G393:K394" si="25">G221+G314+G323+G335+G341+G350+G356+G329</f>
        <v>1036782646</v>
      </c>
      <c r="H393" s="278">
        <f t="shared" si="25"/>
        <v>139091152</v>
      </c>
      <c r="I393" s="278">
        <f t="shared" si="25"/>
        <v>211198267</v>
      </c>
      <c r="J393" s="278">
        <f t="shared" si="25"/>
        <v>180937671</v>
      </c>
      <c r="K393" s="278">
        <f t="shared" si="25"/>
        <v>30260596</v>
      </c>
      <c r="L393" s="1044" t="s">
        <v>357</v>
      </c>
    </row>
    <row r="394" spans="1:12" ht="15.75">
      <c r="A394" s="1035"/>
      <c r="B394" s="1036"/>
      <c r="C394" s="1036"/>
      <c r="D394" s="1037"/>
      <c r="E394" s="996"/>
      <c r="F394" s="263" t="s">
        <v>1</v>
      </c>
      <c r="G394" s="278">
        <f t="shared" si="25"/>
        <v>253273</v>
      </c>
      <c r="H394" s="278">
        <f t="shared" si="25"/>
        <v>-188992</v>
      </c>
      <c r="I394" s="278">
        <f t="shared" si="25"/>
        <v>442265</v>
      </c>
      <c r="J394" s="278">
        <f t="shared" si="25"/>
        <v>442265</v>
      </c>
      <c r="K394" s="278">
        <f t="shared" si="25"/>
        <v>0</v>
      </c>
      <c r="L394" s="1045"/>
    </row>
    <row r="395" spans="1:12" ht="15.75">
      <c r="A395" s="1038"/>
      <c r="B395" s="1039"/>
      <c r="C395" s="1039"/>
      <c r="D395" s="1040"/>
      <c r="E395" s="997"/>
      <c r="F395" s="263" t="s">
        <v>2</v>
      </c>
      <c r="G395" s="278">
        <f>G393+G394</f>
        <v>1037035919</v>
      </c>
      <c r="H395" s="278">
        <f>H393+H394</f>
        <v>138902160</v>
      </c>
      <c r="I395" s="278">
        <f>I393+I394</f>
        <v>211640532</v>
      </c>
      <c r="J395" s="278">
        <f>J393+J394</f>
        <v>181379936</v>
      </c>
      <c r="K395" s="278">
        <f>K393+K394</f>
        <v>30260596</v>
      </c>
      <c r="L395" s="1046"/>
    </row>
    <row r="396" spans="1:12" ht="5.0999999999999996" customHeight="1">
      <c r="A396" s="1048"/>
      <c r="B396" s="1048"/>
      <c r="C396" s="1048"/>
      <c r="D396" s="1048"/>
      <c r="E396" s="1048"/>
      <c r="F396" s="1048"/>
      <c r="G396" s="1048"/>
      <c r="H396" s="1048"/>
      <c r="I396" s="1048"/>
      <c r="J396" s="1048"/>
      <c r="K396" s="1048"/>
      <c r="L396" s="1048"/>
    </row>
    <row r="397" spans="1:12" ht="15.75">
      <c r="A397" s="263" t="s">
        <v>528</v>
      </c>
      <c r="B397" s="1013" t="s">
        <v>529</v>
      </c>
      <c r="C397" s="1013"/>
      <c r="D397" s="1013"/>
      <c r="E397" s="1013"/>
      <c r="F397" s="1013"/>
      <c r="G397" s="1013"/>
      <c r="H397" s="1013"/>
      <c r="I397" s="1013"/>
      <c r="J397" s="1013"/>
      <c r="K397" s="1013"/>
      <c r="L397" s="1013"/>
    </row>
    <row r="398" spans="1:12" ht="5.0999999999999996" customHeight="1">
      <c r="A398" s="1049"/>
      <c r="B398" s="1049"/>
      <c r="C398" s="1049"/>
      <c r="D398" s="1049"/>
      <c r="E398" s="1049"/>
      <c r="F398" s="1049"/>
      <c r="G398" s="1049"/>
      <c r="H398" s="1049"/>
      <c r="I398" s="1049"/>
      <c r="J398" s="1049"/>
      <c r="K398" s="1049"/>
      <c r="L398" s="1049"/>
    </row>
    <row r="399" spans="1:12">
      <c r="A399" s="998" t="s">
        <v>357</v>
      </c>
      <c r="B399" s="998" t="s">
        <v>357</v>
      </c>
      <c r="C399" s="998" t="s">
        <v>357</v>
      </c>
      <c r="D399" s="998" t="s">
        <v>357</v>
      </c>
      <c r="E399" s="998" t="s">
        <v>357</v>
      </c>
      <c r="F399" s="268" t="s">
        <v>0</v>
      </c>
      <c r="G399" s="998" t="s">
        <v>357</v>
      </c>
      <c r="H399" s="998" t="s">
        <v>357</v>
      </c>
      <c r="I399" s="279">
        <f>J399+K399</f>
        <v>423547891</v>
      </c>
      <c r="J399" s="279">
        <v>66400721</v>
      </c>
      <c r="K399" s="279">
        <f>341940878+9750000+2555597+82705+2186418+38250+593322</f>
        <v>357147170</v>
      </c>
      <c r="L399" s="998" t="s">
        <v>357</v>
      </c>
    </row>
    <row r="400" spans="1:12">
      <c r="A400" s="999"/>
      <c r="B400" s="999"/>
      <c r="C400" s="999"/>
      <c r="D400" s="999"/>
      <c r="E400" s="999"/>
      <c r="F400" s="268" t="s">
        <v>1</v>
      </c>
      <c r="G400" s="999"/>
      <c r="H400" s="999"/>
      <c r="I400" s="279">
        <f>J400+K400</f>
        <v>27812789</v>
      </c>
      <c r="J400" s="279">
        <v>8481589</v>
      </c>
      <c r="K400" s="279">
        <v>19331200</v>
      </c>
      <c r="L400" s="999"/>
    </row>
    <row r="401" spans="1:12">
      <c r="A401" s="1000"/>
      <c r="B401" s="1000"/>
      <c r="C401" s="1000"/>
      <c r="D401" s="1000"/>
      <c r="E401" s="1000"/>
      <c r="F401" s="268" t="s">
        <v>2</v>
      </c>
      <c r="G401" s="1000"/>
      <c r="H401" s="1000"/>
      <c r="I401" s="279">
        <f>I399+I400</f>
        <v>451360680</v>
      </c>
      <c r="J401" s="279">
        <f>J399+J400</f>
        <v>74882310</v>
      </c>
      <c r="K401" s="279">
        <f>K399+K400</f>
        <v>376478370</v>
      </c>
      <c r="L401" s="1000"/>
    </row>
    <row r="402" spans="1:12" hidden="1">
      <c r="A402" s="1048"/>
      <c r="B402" s="1048"/>
      <c r="C402" s="1048"/>
      <c r="D402" s="1048"/>
      <c r="E402" s="1048"/>
      <c r="F402" s="1048"/>
      <c r="G402" s="1048"/>
      <c r="H402" s="1048"/>
      <c r="I402" s="1048"/>
      <c r="J402" s="1048"/>
      <c r="K402" s="1048"/>
      <c r="L402" s="1048"/>
    </row>
    <row r="403" spans="1:12" ht="15.75" hidden="1">
      <c r="A403" s="263" t="s">
        <v>530</v>
      </c>
      <c r="B403" s="1013" t="s">
        <v>531</v>
      </c>
      <c r="C403" s="1013"/>
      <c r="D403" s="1013"/>
      <c r="E403" s="1013"/>
      <c r="F403" s="1013"/>
      <c r="G403" s="1013"/>
      <c r="H403" s="1013"/>
      <c r="I403" s="1013"/>
      <c r="J403" s="1013"/>
      <c r="K403" s="1013"/>
      <c r="L403" s="1013"/>
    </row>
    <row r="404" spans="1:12" hidden="1">
      <c r="A404" s="1049"/>
      <c r="B404" s="1049"/>
      <c r="C404" s="1049"/>
      <c r="D404" s="1049"/>
      <c r="E404" s="1049"/>
      <c r="F404" s="1049"/>
      <c r="G404" s="1049"/>
      <c r="H404" s="1049"/>
      <c r="I404" s="1049"/>
      <c r="J404" s="1049"/>
      <c r="K404" s="1049"/>
      <c r="L404" s="1049"/>
    </row>
    <row r="405" spans="1:12" hidden="1">
      <c r="A405" s="998" t="s">
        <v>357</v>
      </c>
      <c r="B405" s="998" t="s">
        <v>357</v>
      </c>
      <c r="C405" s="998" t="s">
        <v>357</v>
      </c>
      <c r="D405" s="998" t="s">
        <v>357</v>
      </c>
      <c r="E405" s="998" t="s">
        <v>357</v>
      </c>
      <c r="F405" s="268" t="s">
        <v>0</v>
      </c>
      <c r="G405" s="998" t="s">
        <v>357</v>
      </c>
      <c r="H405" s="998" t="s">
        <v>357</v>
      </c>
      <c r="I405" s="279">
        <f>J405+K405</f>
        <v>761000</v>
      </c>
      <c r="J405" s="279">
        <v>0</v>
      </c>
      <c r="K405" s="279">
        <f>610000+151000</f>
        <v>761000</v>
      </c>
      <c r="L405" s="998" t="s">
        <v>357</v>
      </c>
    </row>
    <row r="406" spans="1:12" hidden="1">
      <c r="A406" s="999"/>
      <c r="B406" s="999"/>
      <c r="C406" s="999"/>
      <c r="D406" s="999"/>
      <c r="E406" s="999"/>
      <c r="F406" s="268" t="s">
        <v>1</v>
      </c>
      <c r="G406" s="999"/>
      <c r="H406" s="999"/>
      <c r="I406" s="279">
        <f>J406+K406</f>
        <v>0</v>
      </c>
      <c r="J406" s="279"/>
      <c r="K406" s="279"/>
      <c r="L406" s="999"/>
    </row>
    <row r="407" spans="1:12" hidden="1">
      <c r="A407" s="1000"/>
      <c r="B407" s="1000"/>
      <c r="C407" s="1000"/>
      <c r="D407" s="1000"/>
      <c r="E407" s="1000"/>
      <c r="F407" s="268" t="s">
        <v>2</v>
      </c>
      <c r="G407" s="1000"/>
      <c r="H407" s="1000"/>
      <c r="I407" s="279">
        <f>I405+I406</f>
        <v>761000</v>
      </c>
      <c r="J407" s="279">
        <f>J405+J406</f>
        <v>0</v>
      </c>
      <c r="K407" s="279">
        <f>K405+K406</f>
        <v>761000</v>
      </c>
      <c r="L407" s="1000"/>
    </row>
    <row r="408" spans="1:12" ht="5.0999999999999996" customHeight="1">
      <c r="A408" s="1050" t="s">
        <v>532</v>
      </c>
      <c r="B408" s="1050"/>
      <c r="C408" s="1050"/>
      <c r="D408" s="1050"/>
      <c r="E408" s="1050"/>
      <c r="F408" s="1050"/>
      <c r="G408" s="1050"/>
      <c r="H408" s="1050"/>
      <c r="I408" s="1050"/>
      <c r="J408" s="1050"/>
      <c r="K408" s="1050"/>
      <c r="L408" s="1050"/>
    </row>
    <row r="409" spans="1:12" ht="15.75">
      <c r="A409" s="263" t="s">
        <v>533</v>
      </c>
      <c r="B409" s="1013" t="s">
        <v>534</v>
      </c>
      <c r="C409" s="1013"/>
      <c r="D409" s="1013"/>
      <c r="E409" s="1013"/>
      <c r="F409" s="1013"/>
      <c r="G409" s="1013"/>
      <c r="H409" s="1013"/>
      <c r="I409" s="1013"/>
      <c r="J409" s="1013"/>
      <c r="K409" s="1013"/>
      <c r="L409" s="1013"/>
    </row>
    <row r="410" spans="1:12" ht="5.0999999999999996" customHeight="1">
      <c r="A410" s="1049"/>
      <c r="B410" s="1049"/>
      <c r="C410" s="1049"/>
      <c r="D410" s="1049"/>
      <c r="E410" s="1049"/>
      <c r="F410" s="1049"/>
      <c r="G410" s="1049"/>
      <c r="H410" s="1049"/>
      <c r="I410" s="1049"/>
      <c r="J410" s="1049"/>
      <c r="K410" s="1049"/>
      <c r="L410" s="1049"/>
    </row>
    <row r="411" spans="1:12">
      <c r="A411" s="998" t="s">
        <v>357</v>
      </c>
      <c r="B411" s="998" t="s">
        <v>357</v>
      </c>
      <c r="C411" s="998" t="s">
        <v>357</v>
      </c>
      <c r="D411" s="998" t="s">
        <v>357</v>
      </c>
      <c r="E411" s="998" t="s">
        <v>357</v>
      </c>
      <c r="F411" s="268" t="s">
        <v>0</v>
      </c>
      <c r="G411" s="998" t="s">
        <v>357</v>
      </c>
      <c r="H411" s="998" t="s">
        <v>357</v>
      </c>
      <c r="I411" s="279">
        <f>J411+K411</f>
        <v>430344</v>
      </c>
      <c r="J411" s="279">
        <v>6178</v>
      </c>
      <c r="K411" s="279">
        <f>24266+75526+4574+180094+10906+121446+7354</f>
        <v>424166</v>
      </c>
      <c r="L411" s="998" t="s">
        <v>357</v>
      </c>
    </row>
    <row r="412" spans="1:12">
      <c r="A412" s="999"/>
      <c r="B412" s="999"/>
      <c r="C412" s="999"/>
      <c r="D412" s="999"/>
      <c r="E412" s="999"/>
      <c r="F412" s="268" t="s">
        <v>1</v>
      </c>
      <c r="G412" s="999"/>
      <c r="H412" s="999"/>
      <c r="I412" s="279">
        <f>J412+K412</f>
        <v>1106594</v>
      </c>
      <c r="J412" s="279">
        <v>1106594</v>
      </c>
      <c r="K412" s="279"/>
      <c r="L412" s="999"/>
    </row>
    <row r="413" spans="1:12">
      <c r="A413" s="1000"/>
      <c r="B413" s="1000"/>
      <c r="C413" s="1000"/>
      <c r="D413" s="1000"/>
      <c r="E413" s="1000"/>
      <c r="F413" s="268" t="s">
        <v>2</v>
      </c>
      <c r="G413" s="1000"/>
      <c r="H413" s="1000"/>
      <c r="I413" s="279">
        <f>I411+I412</f>
        <v>1536938</v>
      </c>
      <c r="J413" s="279">
        <f>J411+J412</f>
        <v>1112772</v>
      </c>
      <c r="K413" s="279">
        <f>K411+K412</f>
        <v>424166</v>
      </c>
      <c r="L413" s="1000"/>
    </row>
    <row r="414" spans="1:12" ht="5.0999999999999996" customHeight="1">
      <c r="A414" s="1050" t="s">
        <v>532</v>
      </c>
      <c r="B414" s="1050"/>
      <c r="C414" s="1050"/>
      <c r="D414" s="1050"/>
      <c r="E414" s="1050"/>
      <c r="F414" s="1050"/>
      <c r="G414" s="1050"/>
      <c r="H414" s="1050"/>
      <c r="I414" s="1050"/>
      <c r="J414" s="1050"/>
      <c r="K414" s="1050"/>
      <c r="L414" s="1050"/>
    </row>
    <row r="415" spans="1:12" ht="15.75">
      <c r="A415" s="1032" t="s">
        <v>151</v>
      </c>
      <c r="B415" s="1033"/>
      <c r="C415" s="1033"/>
      <c r="D415" s="1034"/>
      <c r="E415" s="995" t="s">
        <v>357</v>
      </c>
      <c r="F415" s="263" t="s">
        <v>0</v>
      </c>
      <c r="G415" s="995" t="s">
        <v>357</v>
      </c>
      <c r="H415" s="995" t="s">
        <v>357</v>
      </c>
      <c r="I415" s="264">
        <f t="shared" ref="I415:K416" si="26">I13</f>
        <v>776799199</v>
      </c>
      <c r="J415" s="264">
        <f t="shared" si="26"/>
        <v>381302156</v>
      </c>
      <c r="K415" s="264">
        <f t="shared" si="26"/>
        <v>395497043</v>
      </c>
      <c r="L415" s="1044" t="s">
        <v>357</v>
      </c>
    </row>
    <row r="416" spans="1:12" ht="15.75">
      <c r="A416" s="1035"/>
      <c r="B416" s="1036"/>
      <c r="C416" s="1036"/>
      <c r="D416" s="1037"/>
      <c r="E416" s="996"/>
      <c r="F416" s="263" t="s">
        <v>1</v>
      </c>
      <c r="G416" s="996"/>
      <c r="H416" s="996"/>
      <c r="I416" s="264">
        <f t="shared" si="26"/>
        <v>31551565</v>
      </c>
      <c r="J416" s="264">
        <f t="shared" si="26"/>
        <v>12220365</v>
      </c>
      <c r="K416" s="264">
        <f t="shared" si="26"/>
        <v>19331200</v>
      </c>
      <c r="L416" s="1045"/>
    </row>
    <row r="417" spans="1:12" ht="15.75">
      <c r="A417" s="1038"/>
      <c r="B417" s="1039"/>
      <c r="C417" s="1039"/>
      <c r="D417" s="1040"/>
      <c r="E417" s="997"/>
      <c r="F417" s="263" t="s">
        <v>2</v>
      </c>
      <c r="G417" s="997"/>
      <c r="H417" s="997"/>
      <c r="I417" s="264">
        <f>I415+I416</f>
        <v>808350764</v>
      </c>
      <c r="J417" s="264">
        <f>J415+J416</f>
        <v>393522521</v>
      </c>
      <c r="K417" s="264">
        <f>K415+K416</f>
        <v>414828243</v>
      </c>
      <c r="L417" s="1046"/>
    </row>
    <row r="419" spans="1:12">
      <c r="A419" s="207" t="s">
        <v>93</v>
      </c>
    </row>
    <row r="420" spans="1:12">
      <c r="A420" s="207" t="s">
        <v>286</v>
      </c>
    </row>
    <row r="421" spans="1:12">
      <c r="A421" s="207" t="s">
        <v>287</v>
      </c>
    </row>
    <row r="422" spans="1:12">
      <c r="A422" s="207" t="s">
        <v>288</v>
      </c>
    </row>
  </sheetData>
  <sheetProtection password="C25B" sheet="1" objects="1" scenarios="1"/>
  <mergeCells count="869">
    <mergeCell ref="H411:H413"/>
    <mergeCell ref="L411:L413"/>
    <mergeCell ref="A414:L414"/>
    <mergeCell ref="A415:D417"/>
    <mergeCell ref="E415:E417"/>
    <mergeCell ref="G415:G417"/>
    <mergeCell ref="H415:H417"/>
    <mergeCell ref="L415:L417"/>
    <mergeCell ref="A411:A413"/>
    <mergeCell ref="B411:B413"/>
    <mergeCell ref="C411:C413"/>
    <mergeCell ref="D411:D413"/>
    <mergeCell ref="E411:E413"/>
    <mergeCell ref="G411:G413"/>
    <mergeCell ref="G405:G407"/>
    <mergeCell ref="H405:H407"/>
    <mergeCell ref="L405:L407"/>
    <mergeCell ref="A408:L408"/>
    <mergeCell ref="B409:L409"/>
    <mergeCell ref="A410:L410"/>
    <mergeCell ref="H399:H401"/>
    <mergeCell ref="L399:L401"/>
    <mergeCell ref="A402:L402"/>
    <mergeCell ref="B403:L403"/>
    <mergeCell ref="A404:L404"/>
    <mergeCell ref="A405:A407"/>
    <mergeCell ref="B405:B407"/>
    <mergeCell ref="C405:C407"/>
    <mergeCell ref="D405:D407"/>
    <mergeCell ref="E405:E407"/>
    <mergeCell ref="A399:A401"/>
    <mergeCell ref="B399:B401"/>
    <mergeCell ref="C399:C401"/>
    <mergeCell ref="D399:D401"/>
    <mergeCell ref="E399:E401"/>
    <mergeCell ref="G399:G401"/>
    <mergeCell ref="A393:D395"/>
    <mergeCell ref="E393:E395"/>
    <mergeCell ref="L393:L395"/>
    <mergeCell ref="A396:L396"/>
    <mergeCell ref="B397:L397"/>
    <mergeCell ref="A398:L398"/>
    <mergeCell ref="A389:A391"/>
    <mergeCell ref="B389:B391"/>
    <mergeCell ref="C389:C391"/>
    <mergeCell ref="D389:D391"/>
    <mergeCell ref="E389:E391"/>
    <mergeCell ref="L389:L391"/>
    <mergeCell ref="A386:A388"/>
    <mergeCell ref="B386:B388"/>
    <mergeCell ref="C386:C388"/>
    <mergeCell ref="D386:D388"/>
    <mergeCell ref="E386:E388"/>
    <mergeCell ref="L386:L388"/>
    <mergeCell ref="A383:A385"/>
    <mergeCell ref="B383:B385"/>
    <mergeCell ref="C383:C385"/>
    <mergeCell ref="D383:D385"/>
    <mergeCell ref="E383:E385"/>
    <mergeCell ref="L383:L385"/>
    <mergeCell ref="A380:A382"/>
    <mergeCell ref="B380:B382"/>
    <mergeCell ref="C380:C382"/>
    <mergeCell ref="D380:D382"/>
    <mergeCell ref="E380:E382"/>
    <mergeCell ref="L380:L382"/>
    <mergeCell ref="A377:A379"/>
    <mergeCell ref="B377:B379"/>
    <mergeCell ref="C377:C379"/>
    <mergeCell ref="D377:D379"/>
    <mergeCell ref="E377:E379"/>
    <mergeCell ref="L377:L379"/>
    <mergeCell ref="A374:A376"/>
    <mergeCell ref="B374:B376"/>
    <mergeCell ref="C374:C376"/>
    <mergeCell ref="D374:D376"/>
    <mergeCell ref="E374:E376"/>
    <mergeCell ref="L374:L376"/>
    <mergeCell ref="A371:A373"/>
    <mergeCell ref="B371:B373"/>
    <mergeCell ref="C371:C373"/>
    <mergeCell ref="D371:D373"/>
    <mergeCell ref="E371:E373"/>
    <mergeCell ref="L371:L373"/>
    <mergeCell ref="A368:A370"/>
    <mergeCell ref="B368:B370"/>
    <mergeCell ref="C368:C370"/>
    <mergeCell ref="D368:D370"/>
    <mergeCell ref="E368:E370"/>
    <mergeCell ref="L368:L370"/>
    <mergeCell ref="A365:A367"/>
    <mergeCell ref="B365:B367"/>
    <mergeCell ref="C365:C367"/>
    <mergeCell ref="D365:D367"/>
    <mergeCell ref="E365:E367"/>
    <mergeCell ref="L365:L367"/>
    <mergeCell ref="A362:A364"/>
    <mergeCell ref="B362:B364"/>
    <mergeCell ref="C362:C364"/>
    <mergeCell ref="D362:D364"/>
    <mergeCell ref="E362:E364"/>
    <mergeCell ref="L362:L364"/>
    <mergeCell ref="A359:A361"/>
    <mergeCell ref="B359:B361"/>
    <mergeCell ref="C359:C361"/>
    <mergeCell ref="D359:D361"/>
    <mergeCell ref="E359:E361"/>
    <mergeCell ref="L359:L361"/>
    <mergeCell ref="A356:A358"/>
    <mergeCell ref="B356:B358"/>
    <mergeCell ref="C356:C358"/>
    <mergeCell ref="D356:D358"/>
    <mergeCell ref="E356:E358"/>
    <mergeCell ref="L356:L358"/>
    <mergeCell ref="A353:A355"/>
    <mergeCell ref="B353:B355"/>
    <mergeCell ref="C353:C355"/>
    <mergeCell ref="D353:D355"/>
    <mergeCell ref="E353:E355"/>
    <mergeCell ref="L353:L355"/>
    <mergeCell ref="A350:A352"/>
    <mergeCell ref="B350:B352"/>
    <mergeCell ref="C350:C352"/>
    <mergeCell ref="D350:D352"/>
    <mergeCell ref="E350:E352"/>
    <mergeCell ref="L350:L352"/>
    <mergeCell ref="A347:A349"/>
    <mergeCell ref="B347:B349"/>
    <mergeCell ref="C347:C349"/>
    <mergeCell ref="D347:D349"/>
    <mergeCell ref="E347:E349"/>
    <mergeCell ref="L347:L349"/>
    <mergeCell ref="A344:A346"/>
    <mergeCell ref="B344:B346"/>
    <mergeCell ref="C344:C346"/>
    <mergeCell ref="D344:D346"/>
    <mergeCell ref="E344:E346"/>
    <mergeCell ref="L344:L346"/>
    <mergeCell ref="A341:A343"/>
    <mergeCell ref="B341:B343"/>
    <mergeCell ref="C341:C343"/>
    <mergeCell ref="D341:D343"/>
    <mergeCell ref="E341:E343"/>
    <mergeCell ref="L341:L343"/>
    <mergeCell ref="A338:A340"/>
    <mergeCell ref="B338:B340"/>
    <mergeCell ref="C338:C340"/>
    <mergeCell ref="D338:D340"/>
    <mergeCell ref="E338:E340"/>
    <mergeCell ref="L338:L340"/>
    <mergeCell ref="A335:A337"/>
    <mergeCell ref="B335:B337"/>
    <mergeCell ref="C335:C337"/>
    <mergeCell ref="D335:D337"/>
    <mergeCell ref="E335:E337"/>
    <mergeCell ref="L335:L337"/>
    <mergeCell ref="A332:A334"/>
    <mergeCell ref="B332:B334"/>
    <mergeCell ref="C332:C334"/>
    <mergeCell ref="D332:D334"/>
    <mergeCell ref="E332:E334"/>
    <mergeCell ref="L332:L334"/>
    <mergeCell ref="A329:A331"/>
    <mergeCell ref="B329:B331"/>
    <mergeCell ref="C329:C331"/>
    <mergeCell ref="D329:D331"/>
    <mergeCell ref="E329:E331"/>
    <mergeCell ref="L329:L331"/>
    <mergeCell ref="A326:A328"/>
    <mergeCell ref="B326:B328"/>
    <mergeCell ref="C326:C328"/>
    <mergeCell ref="D326:D328"/>
    <mergeCell ref="E326:E328"/>
    <mergeCell ref="L326:L328"/>
    <mergeCell ref="A323:A325"/>
    <mergeCell ref="B323:B325"/>
    <mergeCell ref="C323:C325"/>
    <mergeCell ref="D323:D325"/>
    <mergeCell ref="E323:E325"/>
    <mergeCell ref="L323:L325"/>
    <mergeCell ref="A320:A322"/>
    <mergeCell ref="B320:B322"/>
    <mergeCell ref="C320:C322"/>
    <mergeCell ref="D320:D322"/>
    <mergeCell ref="E320:E322"/>
    <mergeCell ref="L320:L322"/>
    <mergeCell ref="A317:A319"/>
    <mergeCell ref="B317:B319"/>
    <mergeCell ref="C317:C319"/>
    <mergeCell ref="D317:D319"/>
    <mergeCell ref="E317:E319"/>
    <mergeCell ref="L317:L319"/>
    <mergeCell ref="A314:A316"/>
    <mergeCell ref="B314:B316"/>
    <mergeCell ref="C314:C316"/>
    <mergeCell ref="D314:D316"/>
    <mergeCell ref="E314:E316"/>
    <mergeCell ref="L314:L316"/>
    <mergeCell ref="A311:A313"/>
    <mergeCell ref="B311:B313"/>
    <mergeCell ref="C311:C313"/>
    <mergeCell ref="D311:D313"/>
    <mergeCell ref="E311:E313"/>
    <mergeCell ref="L311:L313"/>
    <mergeCell ref="A308:A310"/>
    <mergeCell ref="B308:B310"/>
    <mergeCell ref="C308:C310"/>
    <mergeCell ref="D308:D310"/>
    <mergeCell ref="E308:E310"/>
    <mergeCell ref="L308:L310"/>
    <mergeCell ref="A305:A307"/>
    <mergeCell ref="B305:B307"/>
    <mergeCell ref="C305:C307"/>
    <mergeCell ref="D305:D307"/>
    <mergeCell ref="E305:E307"/>
    <mergeCell ref="L305:L307"/>
    <mergeCell ref="A302:A304"/>
    <mergeCell ref="B302:B304"/>
    <mergeCell ref="C302:C304"/>
    <mergeCell ref="D302:D304"/>
    <mergeCell ref="E302:E304"/>
    <mergeCell ref="L302:L304"/>
    <mergeCell ref="A299:A301"/>
    <mergeCell ref="B299:B301"/>
    <mergeCell ref="C299:C301"/>
    <mergeCell ref="D299:D301"/>
    <mergeCell ref="E299:E301"/>
    <mergeCell ref="L299:L301"/>
    <mergeCell ref="A296:A298"/>
    <mergeCell ref="B296:B298"/>
    <mergeCell ref="C296:C298"/>
    <mergeCell ref="D296:D298"/>
    <mergeCell ref="E296:E298"/>
    <mergeCell ref="L296:L298"/>
    <mergeCell ref="A293:A295"/>
    <mergeCell ref="B293:B295"/>
    <mergeCell ref="C293:C295"/>
    <mergeCell ref="D293:D295"/>
    <mergeCell ref="E293:E295"/>
    <mergeCell ref="L293:L295"/>
    <mergeCell ref="A290:A292"/>
    <mergeCell ref="B290:B292"/>
    <mergeCell ref="C290:C292"/>
    <mergeCell ref="D290:D292"/>
    <mergeCell ref="E290:E292"/>
    <mergeCell ref="L290:L292"/>
    <mergeCell ref="A287:A289"/>
    <mergeCell ref="B287:B289"/>
    <mergeCell ref="C287:C289"/>
    <mergeCell ref="D287:D289"/>
    <mergeCell ref="E287:E289"/>
    <mergeCell ref="L287:L289"/>
    <mergeCell ref="A284:A286"/>
    <mergeCell ref="B284:B286"/>
    <mergeCell ref="C284:C286"/>
    <mergeCell ref="D284:D286"/>
    <mergeCell ref="E284:E286"/>
    <mergeCell ref="L284:L286"/>
    <mergeCell ref="A281:A283"/>
    <mergeCell ref="B281:B283"/>
    <mergeCell ref="C281:C283"/>
    <mergeCell ref="D281:D283"/>
    <mergeCell ref="E281:E283"/>
    <mergeCell ref="L281:L283"/>
    <mergeCell ref="A278:A280"/>
    <mergeCell ref="B278:B280"/>
    <mergeCell ref="C278:C280"/>
    <mergeCell ref="D278:D280"/>
    <mergeCell ref="E278:E280"/>
    <mergeCell ref="L278:L280"/>
    <mergeCell ref="A275:A277"/>
    <mergeCell ref="B275:B277"/>
    <mergeCell ref="C275:C277"/>
    <mergeCell ref="D275:D277"/>
    <mergeCell ref="E275:E277"/>
    <mergeCell ref="L275:L277"/>
    <mergeCell ref="A272:A274"/>
    <mergeCell ref="B272:B274"/>
    <mergeCell ref="C272:C274"/>
    <mergeCell ref="D272:D274"/>
    <mergeCell ref="E272:E274"/>
    <mergeCell ref="L272:L274"/>
    <mergeCell ref="A269:A271"/>
    <mergeCell ref="B269:B271"/>
    <mergeCell ref="C269:C271"/>
    <mergeCell ref="D269:D271"/>
    <mergeCell ref="E269:E271"/>
    <mergeCell ref="L269:L271"/>
    <mergeCell ref="A266:A268"/>
    <mergeCell ref="B266:B268"/>
    <mergeCell ref="C266:C268"/>
    <mergeCell ref="D266:D268"/>
    <mergeCell ref="E266:E268"/>
    <mergeCell ref="L266:L268"/>
    <mergeCell ref="A263:A265"/>
    <mergeCell ref="B263:B265"/>
    <mergeCell ref="C263:C265"/>
    <mergeCell ref="D263:D265"/>
    <mergeCell ref="E263:E265"/>
    <mergeCell ref="L263:L265"/>
    <mergeCell ref="A260:A262"/>
    <mergeCell ref="B260:B262"/>
    <mergeCell ref="C260:C262"/>
    <mergeCell ref="D260:D262"/>
    <mergeCell ref="E260:E262"/>
    <mergeCell ref="L260:L262"/>
    <mergeCell ref="A257:A259"/>
    <mergeCell ref="B257:B259"/>
    <mergeCell ref="C257:C259"/>
    <mergeCell ref="D257:D259"/>
    <mergeCell ref="E257:E259"/>
    <mergeCell ref="L257:L259"/>
    <mergeCell ref="A254:A256"/>
    <mergeCell ref="B254:B256"/>
    <mergeCell ref="C254:C256"/>
    <mergeCell ref="D254:D256"/>
    <mergeCell ref="E254:E256"/>
    <mergeCell ref="L254:L256"/>
    <mergeCell ref="A251:A253"/>
    <mergeCell ref="B251:B253"/>
    <mergeCell ref="C251:C253"/>
    <mergeCell ref="D251:D253"/>
    <mergeCell ref="E251:E253"/>
    <mergeCell ref="L251:L253"/>
    <mergeCell ref="A248:A250"/>
    <mergeCell ref="B248:B250"/>
    <mergeCell ref="C248:C250"/>
    <mergeCell ref="D248:D250"/>
    <mergeCell ref="E248:E250"/>
    <mergeCell ref="L248:L250"/>
    <mergeCell ref="A245:A247"/>
    <mergeCell ref="B245:B247"/>
    <mergeCell ref="C245:C247"/>
    <mergeCell ref="D245:D247"/>
    <mergeCell ref="E245:E247"/>
    <mergeCell ref="L245:L247"/>
    <mergeCell ref="A242:A244"/>
    <mergeCell ref="B242:B244"/>
    <mergeCell ref="C242:C244"/>
    <mergeCell ref="D242:D244"/>
    <mergeCell ref="E242:E244"/>
    <mergeCell ref="L242:L244"/>
    <mergeCell ref="A239:A241"/>
    <mergeCell ref="B239:B241"/>
    <mergeCell ref="C239:C241"/>
    <mergeCell ref="D239:D241"/>
    <mergeCell ref="E239:E241"/>
    <mergeCell ref="L239:L241"/>
    <mergeCell ref="A236:A238"/>
    <mergeCell ref="B236:B238"/>
    <mergeCell ref="C236:C238"/>
    <mergeCell ref="D236:D238"/>
    <mergeCell ref="E236:E238"/>
    <mergeCell ref="L236:L238"/>
    <mergeCell ref="A233:A235"/>
    <mergeCell ref="B233:B235"/>
    <mergeCell ref="C233:C235"/>
    <mergeCell ref="D233:D235"/>
    <mergeCell ref="E233:E235"/>
    <mergeCell ref="L233:L235"/>
    <mergeCell ref="A230:A232"/>
    <mergeCell ref="B230:B232"/>
    <mergeCell ref="C230:C232"/>
    <mergeCell ref="D230:D232"/>
    <mergeCell ref="E230:E232"/>
    <mergeCell ref="L230:L232"/>
    <mergeCell ref="A227:A229"/>
    <mergeCell ref="B227:B229"/>
    <mergeCell ref="C227:C229"/>
    <mergeCell ref="D227:D229"/>
    <mergeCell ref="E227:E229"/>
    <mergeCell ref="L227:L229"/>
    <mergeCell ref="A224:A226"/>
    <mergeCell ref="B224:B226"/>
    <mergeCell ref="C224:C226"/>
    <mergeCell ref="D224:D226"/>
    <mergeCell ref="E224:E226"/>
    <mergeCell ref="L224:L226"/>
    <mergeCell ref="B219:L219"/>
    <mergeCell ref="A221:A223"/>
    <mergeCell ref="B221:B223"/>
    <mergeCell ref="C221:C223"/>
    <mergeCell ref="D221:D223"/>
    <mergeCell ref="E221:E223"/>
    <mergeCell ref="L221:L223"/>
    <mergeCell ref="L211:L213"/>
    <mergeCell ref="A215:D217"/>
    <mergeCell ref="E215:E217"/>
    <mergeCell ref="H215:H217"/>
    <mergeCell ref="L215:L217"/>
    <mergeCell ref="A218:L218"/>
    <mergeCell ref="A211:A213"/>
    <mergeCell ref="B211:B213"/>
    <mergeCell ref="C211:C213"/>
    <mergeCell ref="D211:D213"/>
    <mergeCell ref="E211:E213"/>
    <mergeCell ref="H211:H213"/>
    <mergeCell ref="L205:L207"/>
    <mergeCell ref="A208:A210"/>
    <mergeCell ref="B208:B210"/>
    <mergeCell ref="C208:C210"/>
    <mergeCell ref="D208:D210"/>
    <mergeCell ref="E208:E210"/>
    <mergeCell ref="H208:H210"/>
    <mergeCell ref="L208:L210"/>
    <mergeCell ref="A205:A207"/>
    <mergeCell ref="B205:B207"/>
    <mergeCell ref="C205:C207"/>
    <mergeCell ref="D205:D207"/>
    <mergeCell ref="E205:E207"/>
    <mergeCell ref="H205:H207"/>
    <mergeCell ref="L199:L201"/>
    <mergeCell ref="A202:A204"/>
    <mergeCell ref="B202:B204"/>
    <mergeCell ref="C202:C204"/>
    <mergeCell ref="D202:D204"/>
    <mergeCell ref="E202:E204"/>
    <mergeCell ref="H202:H204"/>
    <mergeCell ref="L202:L204"/>
    <mergeCell ref="A199:A201"/>
    <mergeCell ref="B199:B201"/>
    <mergeCell ref="C199:C201"/>
    <mergeCell ref="D199:D201"/>
    <mergeCell ref="E199:E201"/>
    <mergeCell ref="H199:H201"/>
    <mergeCell ref="L193:L195"/>
    <mergeCell ref="A196:A198"/>
    <mergeCell ref="B196:B198"/>
    <mergeCell ref="C196:C198"/>
    <mergeCell ref="D196:D198"/>
    <mergeCell ref="E196:E198"/>
    <mergeCell ref="H196:H198"/>
    <mergeCell ref="L196:L198"/>
    <mergeCell ref="A193:A195"/>
    <mergeCell ref="B193:B195"/>
    <mergeCell ref="C193:C195"/>
    <mergeCell ref="D193:D195"/>
    <mergeCell ref="E193:E195"/>
    <mergeCell ref="H193:H195"/>
    <mergeCell ref="L187:L189"/>
    <mergeCell ref="A190:A192"/>
    <mergeCell ref="B190:B192"/>
    <mergeCell ref="C190:C192"/>
    <mergeCell ref="D190:D192"/>
    <mergeCell ref="E190:E192"/>
    <mergeCell ref="H190:H192"/>
    <mergeCell ref="L190:L192"/>
    <mergeCell ref="A187:A189"/>
    <mergeCell ref="B187:B189"/>
    <mergeCell ref="C187:C189"/>
    <mergeCell ref="D187:D189"/>
    <mergeCell ref="E187:E189"/>
    <mergeCell ref="H187:H189"/>
    <mergeCell ref="L181:L183"/>
    <mergeCell ref="A184:A186"/>
    <mergeCell ref="B184:B186"/>
    <mergeCell ref="C184:C186"/>
    <mergeCell ref="D184:D186"/>
    <mergeCell ref="E184:E186"/>
    <mergeCell ref="H184:H186"/>
    <mergeCell ref="L184:L186"/>
    <mergeCell ref="A181:A183"/>
    <mergeCell ref="B181:B183"/>
    <mergeCell ref="C181:C183"/>
    <mergeCell ref="D181:D183"/>
    <mergeCell ref="E181:E183"/>
    <mergeCell ref="H181:H183"/>
    <mergeCell ref="L175:L177"/>
    <mergeCell ref="A178:A180"/>
    <mergeCell ref="B178:B180"/>
    <mergeCell ref="C178:C180"/>
    <mergeCell ref="D178:D180"/>
    <mergeCell ref="E178:E180"/>
    <mergeCell ref="H178:H180"/>
    <mergeCell ref="L178:L180"/>
    <mergeCell ref="A175:A177"/>
    <mergeCell ref="B175:B177"/>
    <mergeCell ref="C175:C177"/>
    <mergeCell ref="D175:D177"/>
    <mergeCell ref="E175:E177"/>
    <mergeCell ref="H175:H177"/>
    <mergeCell ref="L169:L171"/>
    <mergeCell ref="A172:A174"/>
    <mergeCell ref="B172:B174"/>
    <mergeCell ref="C172:C174"/>
    <mergeCell ref="D172:D174"/>
    <mergeCell ref="E172:E174"/>
    <mergeCell ref="H172:H174"/>
    <mergeCell ref="L172:L174"/>
    <mergeCell ref="A169:A171"/>
    <mergeCell ref="B169:B171"/>
    <mergeCell ref="C169:C171"/>
    <mergeCell ref="D169:D171"/>
    <mergeCell ref="E169:E171"/>
    <mergeCell ref="H169:H171"/>
    <mergeCell ref="L163:L165"/>
    <mergeCell ref="A166:A168"/>
    <mergeCell ref="B166:B168"/>
    <mergeCell ref="C166:C168"/>
    <mergeCell ref="D166:D168"/>
    <mergeCell ref="E166:E168"/>
    <mergeCell ref="H166:H168"/>
    <mergeCell ref="L166:L168"/>
    <mergeCell ref="A163:A165"/>
    <mergeCell ref="B163:B165"/>
    <mergeCell ref="C163:C165"/>
    <mergeCell ref="D163:D165"/>
    <mergeCell ref="E163:E165"/>
    <mergeCell ref="H163:H165"/>
    <mergeCell ref="L157:L159"/>
    <mergeCell ref="A160:A162"/>
    <mergeCell ref="B160:B162"/>
    <mergeCell ref="C160:C162"/>
    <mergeCell ref="D160:D162"/>
    <mergeCell ref="E160:E162"/>
    <mergeCell ref="H160:H162"/>
    <mergeCell ref="L160:L162"/>
    <mergeCell ref="A157:A159"/>
    <mergeCell ref="B157:B159"/>
    <mergeCell ref="C157:C159"/>
    <mergeCell ref="D157:D159"/>
    <mergeCell ref="E157:E159"/>
    <mergeCell ref="H157:H159"/>
    <mergeCell ref="L151:L153"/>
    <mergeCell ref="A154:A156"/>
    <mergeCell ref="B154:B156"/>
    <mergeCell ref="C154:C156"/>
    <mergeCell ref="D154:D156"/>
    <mergeCell ref="E154:E156"/>
    <mergeCell ref="H154:H156"/>
    <mergeCell ref="L154:L156"/>
    <mergeCell ref="A151:A153"/>
    <mergeCell ref="B151:B153"/>
    <mergeCell ref="C151:C153"/>
    <mergeCell ref="D151:D153"/>
    <mergeCell ref="E151:E153"/>
    <mergeCell ref="H151:H153"/>
    <mergeCell ref="L145:L147"/>
    <mergeCell ref="A148:A150"/>
    <mergeCell ref="B148:B150"/>
    <mergeCell ref="C148:C150"/>
    <mergeCell ref="D148:D150"/>
    <mergeCell ref="E148:E150"/>
    <mergeCell ref="H148:H150"/>
    <mergeCell ref="L148:L150"/>
    <mergeCell ref="A145:A147"/>
    <mergeCell ref="B145:B147"/>
    <mergeCell ref="C145:C147"/>
    <mergeCell ref="D145:D147"/>
    <mergeCell ref="E145:E147"/>
    <mergeCell ref="H145:H147"/>
    <mergeCell ref="L139:L141"/>
    <mergeCell ref="A142:A144"/>
    <mergeCell ref="B142:B144"/>
    <mergeCell ref="C142:C144"/>
    <mergeCell ref="D142:D144"/>
    <mergeCell ref="E142:E144"/>
    <mergeCell ref="H142:H144"/>
    <mergeCell ref="L142:L144"/>
    <mergeCell ref="A139:A141"/>
    <mergeCell ref="B139:B141"/>
    <mergeCell ref="C139:C141"/>
    <mergeCell ref="D139:D141"/>
    <mergeCell ref="E139:E141"/>
    <mergeCell ref="H139:H141"/>
    <mergeCell ref="L133:L135"/>
    <mergeCell ref="A136:A138"/>
    <mergeCell ref="B136:B138"/>
    <mergeCell ref="C136:C138"/>
    <mergeCell ref="D136:D138"/>
    <mergeCell ref="E136:E138"/>
    <mergeCell ref="H136:H138"/>
    <mergeCell ref="L136:L138"/>
    <mergeCell ref="A133:A135"/>
    <mergeCell ref="B133:B135"/>
    <mergeCell ref="C133:C135"/>
    <mergeCell ref="D133:D135"/>
    <mergeCell ref="E133:E135"/>
    <mergeCell ref="H133:H135"/>
    <mergeCell ref="L127:L129"/>
    <mergeCell ref="A130:A132"/>
    <mergeCell ref="B130:B132"/>
    <mergeCell ref="C130:C132"/>
    <mergeCell ref="D130:D132"/>
    <mergeCell ref="E130:E132"/>
    <mergeCell ref="H130:H132"/>
    <mergeCell ref="L130:L132"/>
    <mergeCell ref="A127:A129"/>
    <mergeCell ref="B127:B129"/>
    <mergeCell ref="C127:C129"/>
    <mergeCell ref="D127:D129"/>
    <mergeCell ref="E127:E129"/>
    <mergeCell ref="H127:H129"/>
    <mergeCell ref="L121:L123"/>
    <mergeCell ref="A124:A126"/>
    <mergeCell ref="B124:B126"/>
    <mergeCell ref="C124:C126"/>
    <mergeCell ref="D124:D126"/>
    <mergeCell ref="E124:E126"/>
    <mergeCell ref="H124:H126"/>
    <mergeCell ref="L124:L126"/>
    <mergeCell ref="A121:A123"/>
    <mergeCell ref="B121:B123"/>
    <mergeCell ref="C121:C123"/>
    <mergeCell ref="D121:D123"/>
    <mergeCell ref="E121:E123"/>
    <mergeCell ref="H121:H123"/>
    <mergeCell ref="L115:L117"/>
    <mergeCell ref="A118:A120"/>
    <mergeCell ref="B118:B120"/>
    <mergeCell ref="C118:C120"/>
    <mergeCell ref="D118:D120"/>
    <mergeCell ref="E118:E120"/>
    <mergeCell ref="H118:H120"/>
    <mergeCell ref="L118:L120"/>
    <mergeCell ref="A115:A117"/>
    <mergeCell ref="B115:B117"/>
    <mergeCell ref="C115:C117"/>
    <mergeCell ref="D115:D117"/>
    <mergeCell ref="E115:E117"/>
    <mergeCell ref="H115:H117"/>
    <mergeCell ref="L109:L111"/>
    <mergeCell ref="A112:A114"/>
    <mergeCell ref="B112:B114"/>
    <mergeCell ref="C112:C114"/>
    <mergeCell ref="D112:D114"/>
    <mergeCell ref="E112:E114"/>
    <mergeCell ref="H112:H114"/>
    <mergeCell ref="L112:L114"/>
    <mergeCell ref="A109:A111"/>
    <mergeCell ref="B109:B111"/>
    <mergeCell ref="C109:C111"/>
    <mergeCell ref="D109:D111"/>
    <mergeCell ref="E109:E111"/>
    <mergeCell ref="H109:H111"/>
    <mergeCell ref="L103:L105"/>
    <mergeCell ref="A106:A108"/>
    <mergeCell ref="B106:B108"/>
    <mergeCell ref="C106:C108"/>
    <mergeCell ref="D106:D108"/>
    <mergeCell ref="E106:E108"/>
    <mergeCell ref="H106:H108"/>
    <mergeCell ref="L106:L108"/>
    <mergeCell ref="A103:A105"/>
    <mergeCell ref="B103:B105"/>
    <mergeCell ref="C103:C105"/>
    <mergeCell ref="D103:D105"/>
    <mergeCell ref="E103:E105"/>
    <mergeCell ref="H103:H105"/>
    <mergeCell ref="L97:L99"/>
    <mergeCell ref="A100:A102"/>
    <mergeCell ref="B100:B102"/>
    <mergeCell ref="C100:C102"/>
    <mergeCell ref="D100:D102"/>
    <mergeCell ref="E100:E102"/>
    <mergeCell ref="H100:H102"/>
    <mergeCell ref="L100:L102"/>
    <mergeCell ref="A97:A99"/>
    <mergeCell ref="B97:B99"/>
    <mergeCell ref="C97:C99"/>
    <mergeCell ref="D97:D99"/>
    <mergeCell ref="E97:E99"/>
    <mergeCell ref="H97:H99"/>
    <mergeCell ref="L91:L93"/>
    <mergeCell ref="A94:A96"/>
    <mergeCell ref="B94:B96"/>
    <mergeCell ref="C94:C96"/>
    <mergeCell ref="D94:D96"/>
    <mergeCell ref="E94:E96"/>
    <mergeCell ref="H94:H96"/>
    <mergeCell ref="L94:L96"/>
    <mergeCell ref="A91:A93"/>
    <mergeCell ref="B91:B93"/>
    <mergeCell ref="C91:C93"/>
    <mergeCell ref="D91:D93"/>
    <mergeCell ref="E91:E93"/>
    <mergeCell ref="H91:H93"/>
    <mergeCell ref="L85:L87"/>
    <mergeCell ref="A88:A90"/>
    <mergeCell ref="B88:B90"/>
    <mergeCell ref="C88:C90"/>
    <mergeCell ref="D88:D90"/>
    <mergeCell ref="E88:E90"/>
    <mergeCell ref="H88:H90"/>
    <mergeCell ref="L88:L90"/>
    <mergeCell ref="A85:A87"/>
    <mergeCell ref="B85:B87"/>
    <mergeCell ref="C85:C87"/>
    <mergeCell ref="D85:D87"/>
    <mergeCell ref="E85:E87"/>
    <mergeCell ref="H85:H87"/>
    <mergeCell ref="L79:L81"/>
    <mergeCell ref="A82:A84"/>
    <mergeCell ref="B82:B84"/>
    <mergeCell ref="C82:C84"/>
    <mergeCell ref="D82:D84"/>
    <mergeCell ref="E82:E84"/>
    <mergeCell ref="H82:H84"/>
    <mergeCell ref="L82:L84"/>
    <mergeCell ref="A79:A81"/>
    <mergeCell ref="B79:B81"/>
    <mergeCell ref="C79:C81"/>
    <mergeCell ref="D79:D81"/>
    <mergeCell ref="E79:E81"/>
    <mergeCell ref="H79:H81"/>
    <mergeCell ref="L73:L75"/>
    <mergeCell ref="A76:A78"/>
    <mergeCell ref="B76:B78"/>
    <mergeCell ref="C76:C78"/>
    <mergeCell ref="D76:D78"/>
    <mergeCell ref="E76:E78"/>
    <mergeCell ref="H76:H78"/>
    <mergeCell ref="L76:L78"/>
    <mergeCell ref="A73:A75"/>
    <mergeCell ref="B73:B75"/>
    <mergeCell ref="C73:C75"/>
    <mergeCell ref="D73:D75"/>
    <mergeCell ref="E73:E75"/>
    <mergeCell ref="H73:H75"/>
    <mergeCell ref="L67:L69"/>
    <mergeCell ref="A70:A72"/>
    <mergeCell ref="B70:B72"/>
    <mergeCell ref="C70:C72"/>
    <mergeCell ref="D70:D72"/>
    <mergeCell ref="E70:E72"/>
    <mergeCell ref="H70:H72"/>
    <mergeCell ref="L70:L72"/>
    <mergeCell ref="A67:A69"/>
    <mergeCell ref="B67:B69"/>
    <mergeCell ref="C67:C69"/>
    <mergeCell ref="D67:D69"/>
    <mergeCell ref="E67:E69"/>
    <mergeCell ref="H67:H69"/>
    <mergeCell ref="L61:L63"/>
    <mergeCell ref="A64:A66"/>
    <mergeCell ref="B64:B66"/>
    <mergeCell ref="C64:C66"/>
    <mergeCell ref="D64:D66"/>
    <mergeCell ref="E64:E66"/>
    <mergeCell ref="H64:H66"/>
    <mergeCell ref="L64:L66"/>
    <mergeCell ref="A61:A63"/>
    <mergeCell ref="B61:B63"/>
    <mergeCell ref="C61:C63"/>
    <mergeCell ref="D61:D63"/>
    <mergeCell ref="E61:E63"/>
    <mergeCell ref="H61:H63"/>
    <mergeCell ref="L55:L57"/>
    <mergeCell ref="A58:A60"/>
    <mergeCell ref="B58:B60"/>
    <mergeCell ref="C58:C60"/>
    <mergeCell ref="D58:D60"/>
    <mergeCell ref="E58:E60"/>
    <mergeCell ref="H58:H60"/>
    <mergeCell ref="L58:L60"/>
    <mergeCell ref="A55:A57"/>
    <mergeCell ref="B55:B57"/>
    <mergeCell ref="C55:C57"/>
    <mergeCell ref="D55:D57"/>
    <mergeCell ref="E55:E57"/>
    <mergeCell ref="H55:H57"/>
    <mergeCell ref="L49:L51"/>
    <mergeCell ref="A52:A54"/>
    <mergeCell ref="B52:B54"/>
    <mergeCell ref="C52:C54"/>
    <mergeCell ref="D52:D54"/>
    <mergeCell ref="E52:E54"/>
    <mergeCell ref="H52:H54"/>
    <mergeCell ref="L52:L54"/>
    <mergeCell ref="A49:A51"/>
    <mergeCell ref="B49:B51"/>
    <mergeCell ref="C49:C51"/>
    <mergeCell ref="D49:D51"/>
    <mergeCell ref="E49:E51"/>
    <mergeCell ref="H49:H51"/>
    <mergeCell ref="L43:L45"/>
    <mergeCell ref="A46:A48"/>
    <mergeCell ref="B46:B48"/>
    <mergeCell ref="C46:C48"/>
    <mergeCell ref="D46:D48"/>
    <mergeCell ref="E46:E48"/>
    <mergeCell ref="H46:H48"/>
    <mergeCell ref="L46:L48"/>
    <mergeCell ref="A43:A45"/>
    <mergeCell ref="B43:B45"/>
    <mergeCell ref="C43:C45"/>
    <mergeCell ref="D43:D45"/>
    <mergeCell ref="E43:E45"/>
    <mergeCell ref="H43:H45"/>
    <mergeCell ref="L37:L39"/>
    <mergeCell ref="A40:A42"/>
    <mergeCell ref="B40:B42"/>
    <mergeCell ref="C40:C42"/>
    <mergeCell ref="D40:D42"/>
    <mergeCell ref="E40:E42"/>
    <mergeCell ref="H40:H42"/>
    <mergeCell ref="L40:L42"/>
    <mergeCell ref="A37:A39"/>
    <mergeCell ref="B37:B39"/>
    <mergeCell ref="C37:C39"/>
    <mergeCell ref="D37:D39"/>
    <mergeCell ref="E37:E39"/>
    <mergeCell ref="H37:H39"/>
    <mergeCell ref="L31:L33"/>
    <mergeCell ref="A34:A36"/>
    <mergeCell ref="B34:B36"/>
    <mergeCell ref="C34:C36"/>
    <mergeCell ref="D34:D36"/>
    <mergeCell ref="E34:E36"/>
    <mergeCell ref="H34:H36"/>
    <mergeCell ref="L34:L36"/>
    <mergeCell ref="A31:A33"/>
    <mergeCell ref="B31:B33"/>
    <mergeCell ref="C31:C33"/>
    <mergeCell ref="D31:D33"/>
    <mergeCell ref="E31:E33"/>
    <mergeCell ref="H31:H33"/>
    <mergeCell ref="L25:L27"/>
    <mergeCell ref="A28:A30"/>
    <mergeCell ref="B28:B30"/>
    <mergeCell ref="C28:C30"/>
    <mergeCell ref="D28:D30"/>
    <mergeCell ref="E28:E30"/>
    <mergeCell ref="H28:H30"/>
    <mergeCell ref="L28:L30"/>
    <mergeCell ref="A25:A27"/>
    <mergeCell ref="B25:B27"/>
    <mergeCell ref="C25:C27"/>
    <mergeCell ref="D25:D27"/>
    <mergeCell ref="E25:E27"/>
    <mergeCell ref="H25:H27"/>
    <mergeCell ref="A13:A15"/>
    <mergeCell ref="B13:B15"/>
    <mergeCell ref="C13:C15"/>
    <mergeCell ref="D13:D15"/>
    <mergeCell ref="E13:E15"/>
    <mergeCell ref="L19:L21"/>
    <mergeCell ref="A22:A24"/>
    <mergeCell ref="B22:B24"/>
    <mergeCell ref="C22:C24"/>
    <mergeCell ref="D22:D24"/>
    <mergeCell ref="E22:E24"/>
    <mergeCell ref="H22:H24"/>
    <mergeCell ref="L22:L24"/>
    <mergeCell ref="G13:G15"/>
    <mergeCell ref="H13:H15"/>
    <mergeCell ref="L13:L15"/>
    <mergeCell ref="B17:L17"/>
    <mergeCell ref="A19:A21"/>
    <mergeCell ref="B19:B21"/>
    <mergeCell ref="C19:C21"/>
    <mergeCell ref="D19:D21"/>
    <mergeCell ref="E19:E21"/>
    <mergeCell ref="H19:H21"/>
    <mergeCell ref="A5:L5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L7:L10"/>
    <mergeCell ref="I8:I10"/>
    <mergeCell ref="J8:K8"/>
    <mergeCell ref="J9:J10"/>
    <mergeCell ref="K9:K10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63"/>
  <sheetViews>
    <sheetView view="pageBreakPreview" topLeftCell="A555" zoomScaleNormal="75" zoomScaleSheetLayoutView="100" workbookViewId="0">
      <selection activeCell="E648" sqref="E648:F650"/>
    </sheetView>
  </sheetViews>
  <sheetFormatPr defaultColWidth="8" defaultRowHeight="15"/>
  <cols>
    <col min="1" max="1" width="2.25" style="539" customWidth="1"/>
    <col min="2" max="2" width="3.375" style="539" customWidth="1"/>
    <col min="3" max="3" width="3.5" style="539" customWidth="1"/>
    <col min="4" max="4" width="5.375" style="539" customWidth="1"/>
    <col min="5" max="5" width="9.625" style="534" customWidth="1"/>
    <col min="6" max="6" width="49.375" style="533" customWidth="1"/>
    <col min="7" max="7" width="2" style="534" customWidth="1"/>
    <col min="8" max="8" width="12.375" style="532" customWidth="1"/>
    <col min="9" max="9" width="12.625" style="535" customWidth="1"/>
    <col min="10" max="14" width="12.25" style="535" customWidth="1"/>
    <col min="15" max="16384" width="8" style="536"/>
  </cols>
  <sheetData>
    <row r="1" spans="1:14" s="420" customFormat="1" ht="15" customHeight="1">
      <c r="D1" s="421"/>
      <c r="E1" s="422"/>
      <c r="F1" s="423"/>
      <c r="G1" s="422"/>
      <c r="H1" s="424"/>
      <c r="I1" s="423"/>
      <c r="J1" s="423"/>
      <c r="K1" s="423"/>
      <c r="L1" s="1051" t="s">
        <v>1142</v>
      </c>
      <c r="M1" s="1051"/>
      <c r="N1" s="1051"/>
    </row>
    <row r="2" spans="1:14" s="420" customFormat="1" ht="15" customHeight="1">
      <c r="C2" s="425" t="s">
        <v>908</v>
      </c>
      <c r="D2" s="425"/>
      <c r="E2" s="422"/>
      <c r="F2" s="423"/>
      <c r="G2" s="422"/>
      <c r="H2" s="424"/>
      <c r="I2" s="423"/>
      <c r="J2" s="426"/>
      <c r="K2" s="426"/>
      <c r="L2" s="423" t="s">
        <v>909</v>
      </c>
      <c r="M2" s="426"/>
      <c r="N2" s="426"/>
    </row>
    <row r="3" spans="1:14" s="420" customFormat="1" ht="6" customHeight="1">
      <c r="D3" s="425"/>
      <c r="E3" s="422"/>
      <c r="F3" s="423"/>
      <c r="G3" s="422"/>
      <c r="H3" s="424"/>
      <c r="I3" s="423"/>
      <c r="J3" s="426"/>
      <c r="K3" s="426"/>
      <c r="L3" s="423"/>
      <c r="M3" s="426"/>
      <c r="N3" s="426"/>
    </row>
    <row r="4" spans="1:14" s="420" customFormat="1" ht="37.5" customHeight="1">
      <c r="A4" s="1052" t="s">
        <v>910</v>
      </c>
      <c r="B4" s="1053"/>
      <c r="C4" s="1053"/>
      <c r="D4" s="1053"/>
      <c r="E4" s="1053"/>
      <c r="F4" s="1053"/>
      <c r="G4" s="1053"/>
      <c r="H4" s="1053"/>
      <c r="I4" s="1053"/>
      <c r="J4" s="1053"/>
      <c r="K4" s="1053"/>
      <c r="L4" s="1053"/>
      <c r="M4" s="1053"/>
      <c r="N4" s="1053"/>
    </row>
    <row r="5" spans="1:14" s="420" customFormat="1" ht="15" customHeight="1">
      <c r="A5" s="427"/>
      <c r="B5" s="427"/>
      <c r="C5" s="427"/>
      <c r="D5" s="427"/>
      <c r="E5" s="428"/>
      <c r="F5" s="426"/>
      <c r="G5" s="428"/>
      <c r="H5" s="429"/>
      <c r="I5" s="421"/>
      <c r="J5" s="421"/>
      <c r="K5" s="421"/>
      <c r="L5" s="421"/>
      <c r="M5" s="421"/>
      <c r="N5" s="421" t="s">
        <v>35</v>
      </c>
    </row>
    <row r="6" spans="1:14" s="430" customFormat="1" ht="30.75" customHeight="1">
      <c r="A6" s="1054" t="s">
        <v>911</v>
      </c>
      <c r="B6" s="1055"/>
      <c r="C6" s="1054" t="s">
        <v>294</v>
      </c>
      <c r="D6" s="1055"/>
      <c r="E6" s="1054" t="s">
        <v>912</v>
      </c>
      <c r="F6" s="1060"/>
      <c r="G6" s="1063" t="s">
        <v>93</v>
      </c>
      <c r="H6" s="1066" t="s">
        <v>38</v>
      </c>
      <c r="I6" s="1069" t="s">
        <v>913</v>
      </c>
      <c r="J6" s="1070"/>
      <c r="K6" s="1071"/>
      <c r="L6" s="1069" t="s">
        <v>914</v>
      </c>
      <c r="M6" s="1070"/>
      <c r="N6" s="1071"/>
    </row>
    <row r="7" spans="1:14" s="430" customFormat="1" ht="15.75" customHeight="1">
      <c r="A7" s="1056"/>
      <c r="B7" s="1057"/>
      <c r="C7" s="1056"/>
      <c r="D7" s="1057"/>
      <c r="E7" s="1061"/>
      <c r="F7" s="1062"/>
      <c r="G7" s="1064"/>
      <c r="H7" s="1067"/>
      <c r="I7" s="1072" t="s">
        <v>915</v>
      </c>
      <c r="J7" s="431" t="s">
        <v>140</v>
      </c>
      <c r="K7" s="432"/>
      <c r="L7" s="1072" t="s">
        <v>915</v>
      </c>
      <c r="M7" s="431" t="s">
        <v>140</v>
      </c>
      <c r="N7" s="432"/>
    </row>
    <row r="8" spans="1:14" s="430" customFormat="1" ht="17.25" customHeight="1">
      <c r="A8" s="1058"/>
      <c r="B8" s="1059"/>
      <c r="C8" s="1058"/>
      <c r="D8" s="1059"/>
      <c r="E8" s="433" t="s">
        <v>614</v>
      </c>
      <c r="F8" s="434"/>
      <c r="G8" s="1065"/>
      <c r="H8" s="1068"/>
      <c r="I8" s="1073"/>
      <c r="J8" s="432" t="s">
        <v>916</v>
      </c>
      <c r="K8" s="435" t="s">
        <v>917</v>
      </c>
      <c r="L8" s="1073"/>
      <c r="M8" s="432" t="s">
        <v>916</v>
      </c>
      <c r="N8" s="435" t="s">
        <v>917</v>
      </c>
    </row>
    <row r="9" spans="1:14" s="438" customFormat="1" ht="11.25">
      <c r="A9" s="1082">
        <v>1</v>
      </c>
      <c r="B9" s="1083"/>
      <c r="C9" s="1082">
        <v>2</v>
      </c>
      <c r="D9" s="1083"/>
      <c r="E9" s="436">
        <v>3</v>
      </c>
      <c r="F9" s="436">
        <v>4</v>
      </c>
      <c r="G9" s="436"/>
      <c r="H9" s="436">
        <v>5</v>
      </c>
      <c r="I9" s="437">
        <v>6</v>
      </c>
      <c r="J9" s="437">
        <v>7</v>
      </c>
      <c r="K9" s="437">
        <v>8</v>
      </c>
      <c r="L9" s="437">
        <v>9</v>
      </c>
      <c r="M9" s="437">
        <v>10</v>
      </c>
      <c r="N9" s="437">
        <v>11</v>
      </c>
    </row>
    <row r="10" spans="1:14" s="445" customFormat="1" ht="5.25" customHeight="1">
      <c r="A10" s="439"/>
      <c r="B10" s="440"/>
      <c r="C10" s="440"/>
      <c r="D10" s="440"/>
      <c r="E10" s="441"/>
      <c r="F10" s="441"/>
      <c r="G10" s="441"/>
      <c r="H10" s="442"/>
      <c r="I10" s="443"/>
      <c r="J10" s="443"/>
      <c r="K10" s="443"/>
      <c r="L10" s="443"/>
      <c r="M10" s="443"/>
      <c r="N10" s="444"/>
    </row>
    <row r="11" spans="1:14" s="449" customFormat="1" ht="15" customHeight="1">
      <c r="A11" s="1084" t="s">
        <v>151</v>
      </c>
      <c r="B11" s="1085"/>
      <c r="C11" s="1085"/>
      <c r="D11" s="1085"/>
      <c r="E11" s="1085"/>
      <c r="F11" s="1086"/>
      <c r="G11" s="446" t="s">
        <v>0</v>
      </c>
      <c r="H11" s="447">
        <f>I11+L11</f>
        <v>599818934</v>
      </c>
      <c r="I11" s="448">
        <f>J11+K11</f>
        <v>320166527</v>
      </c>
      <c r="J11" s="448">
        <f>J15+J38+J167</f>
        <v>175296272</v>
      </c>
      <c r="K11" s="448">
        <f>K15+K38+K167</f>
        <v>144870255</v>
      </c>
      <c r="L11" s="448">
        <f>M11+N11</f>
        <v>279652407</v>
      </c>
      <c r="M11" s="448">
        <f>M15+M38+M167</f>
        <v>10507513</v>
      </c>
      <c r="N11" s="448">
        <f>N15+N38+N167</f>
        <v>269144894</v>
      </c>
    </row>
    <row r="12" spans="1:14" s="449" customFormat="1" ht="15" customHeight="1">
      <c r="A12" s="1087"/>
      <c r="B12" s="1088"/>
      <c r="C12" s="1088"/>
      <c r="D12" s="1088"/>
      <c r="E12" s="1088"/>
      <c r="F12" s="1089"/>
      <c r="G12" s="446" t="s">
        <v>1</v>
      </c>
      <c r="H12" s="447">
        <f t="shared" ref="H12:H13" si="0">I12+L12</f>
        <v>41226792</v>
      </c>
      <c r="I12" s="448">
        <f t="shared" ref="I12:I13" si="1">J12+K12</f>
        <v>13296223</v>
      </c>
      <c r="J12" s="448">
        <f>J16+J39+J168</f>
        <v>9147356</v>
      </c>
      <c r="K12" s="448">
        <f t="shared" ref="K12" si="2">K16+K39+K168</f>
        <v>4148867</v>
      </c>
      <c r="L12" s="448">
        <f t="shared" ref="L12:L13" si="3">M12+N12</f>
        <v>27930569</v>
      </c>
      <c r="M12" s="448">
        <f t="shared" ref="M12:N13" si="4">M16+M39+M168</f>
        <v>4831204</v>
      </c>
      <c r="N12" s="448">
        <f t="shared" si="4"/>
        <v>23099365</v>
      </c>
    </row>
    <row r="13" spans="1:14" s="449" customFormat="1" ht="15" customHeight="1">
      <c r="A13" s="1090"/>
      <c r="B13" s="1091"/>
      <c r="C13" s="1091"/>
      <c r="D13" s="1091"/>
      <c r="E13" s="1091"/>
      <c r="F13" s="1092"/>
      <c r="G13" s="446" t="s">
        <v>2</v>
      </c>
      <c r="H13" s="447">
        <f t="shared" si="0"/>
        <v>641045726</v>
      </c>
      <c r="I13" s="448">
        <f t="shared" si="1"/>
        <v>333462750</v>
      </c>
      <c r="J13" s="448">
        <f t="shared" ref="J13:K13" si="5">J17+J40+J169</f>
        <v>184443628</v>
      </c>
      <c r="K13" s="448">
        <f t="shared" si="5"/>
        <v>149019122</v>
      </c>
      <c r="L13" s="448">
        <f t="shared" si="3"/>
        <v>307582976</v>
      </c>
      <c r="M13" s="448">
        <f t="shared" si="4"/>
        <v>15338717</v>
      </c>
      <c r="N13" s="448">
        <f t="shared" si="4"/>
        <v>292244259</v>
      </c>
    </row>
    <row r="14" spans="1:14" s="451" customFormat="1" ht="5.25" customHeight="1">
      <c r="A14" s="450"/>
      <c r="E14" s="452"/>
      <c r="F14" s="453"/>
      <c r="G14" s="454"/>
      <c r="H14" s="455"/>
      <c r="I14" s="456"/>
      <c r="J14" s="456"/>
      <c r="K14" s="456"/>
      <c r="L14" s="456"/>
      <c r="M14" s="456"/>
      <c r="N14" s="457"/>
    </row>
    <row r="15" spans="1:14" s="461" customFormat="1" ht="15" hidden="1" customHeight="1">
      <c r="A15" s="1093" t="s">
        <v>918</v>
      </c>
      <c r="B15" s="1094"/>
      <c r="C15" s="1094"/>
      <c r="D15" s="1094"/>
      <c r="E15" s="1094"/>
      <c r="F15" s="1095"/>
      <c r="G15" s="458" t="s">
        <v>0</v>
      </c>
      <c r="H15" s="459">
        <f>I15+L15</f>
        <v>194564000</v>
      </c>
      <c r="I15" s="460">
        <f>J15+K15</f>
        <v>0</v>
      </c>
      <c r="J15" s="459">
        <f>J19+J22+J25+J28+J31+J34</f>
        <v>0</v>
      </c>
      <c r="K15" s="459">
        <f>K19+K22+K25+K28+K31+K34</f>
        <v>0</v>
      </c>
      <c r="L15" s="459">
        <f>M15+N15</f>
        <v>194564000</v>
      </c>
      <c r="M15" s="459">
        <f>M19+M22+M25+M28+M31+M34</f>
        <v>0</v>
      </c>
      <c r="N15" s="459">
        <f>N19+N22+N25+N28+N31+N34</f>
        <v>194564000</v>
      </c>
    </row>
    <row r="16" spans="1:14" s="461" customFormat="1" ht="15" hidden="1" customHeight="1">
      <c r="A16" s="1096"/>
      <c r="B16" s="1097"/>
      <c r="C16" s="1097"/>
      <c r="D16" s="1097"/>
      <c r="E16" s="1097"/>
      <c r="F16" s="1098"/>
      <c r="G16" s="458" t="s">
        <v>1</v>
      </c>
      <c r="H16" s="459">
        <f t="shared" ref="H16" si="6">I16+L16</f>
        <v>0</v>
      </c>
      <c r="I16" s="460">
        <f t="shared" ref="I16:I17" si="7">J16+K16</f>
        <v>0</v>
      </c>
      <c r="J16" s="459">
        <f>J20+J23+J26+J29+J32+J35</f>
        <v>0</v>
      </c>
      <c r="K16" s="459">
        <f t="shared" ref="K16:K17" si="8">K20+K23+K26+K29+K32+K35</f>
        <v>0</v>
      </c>
      <c r="L16" s="459">
        <f t="shared" ref="L16:L17" si="9">M16+N16</f>
        <v>0</v>
      </c>
      <c r="M16" s="459">
        <f t="shared" ref="M16:N17" si="10">M20+M23+M26+M29+M32+M35</f>
        <v>0</v>
      </c>
      <c r="N16" s="459">
        <f t="shared" si="10"/>
        <v>0</v>
      </c>
    </row>
    <row r="17" spans="1:14" s="461" customFormat="1" ht="15" hidden="1" customHeight="1">
      <c r="A17" s="1099"/>
      <c r="B17" s="1100"/>
      <c r="C17" s="1100"/>
      <c r="D17" s="1100"/>
      <c r="E17" s="1100"/>
      <c r="F17" s="1101"/>
      <c r="G17" s="458" t="s">
        <v>2</v>
      </c>
      <c r="H17" s="459">
        <f>I17+L17</f>
        <v>194564000</v>
      </c>
      <c r="I17" s="460">
        <f t="shared" si="7"/>
        <v>0</v>
      </c>
      <c r="J17" s="459">
        <f>J21+J24+J27+J30+J33+J36</f>
        <v>0</v>
      </c>
      <c r="K17" s="459">
        <f t="shared" si="8"/>
        <v>0</v>
      </c>
      <c r="L17" s="459">
        <f t="shared" si="9"/>
        <v>194564000</v>
      </c>
      <c r="M17" s="459">
        <f t="shared" si="10"/>
        <v>0</v>
      </c>
      <c r="N17" s="459">
        <f t="shared" si="10"/>
        <v>194564000</v>
      </c>
    </row>
    <row r="18" spans="1:14" s="451" customFormat="1" ht="5.25" hidden="1" customHeight="1">
      <c r="A18" s="462"/>
      <c r="B18" s="463"/>
      <c r="C18" s="463"/>
      <c r="D18" s="463"/>
      <c r="E18" s="464"/>
      <c r="F18" s="464"/>
      <c r="G18" s="465"/>
      <c r="H18" s="466"/>
      <c r="I18" s="467"/>
      <c r="J18" s="467"/>
      <c r="K18" s="467"/>
      <c r="L18" s="467"/>
      <c r="M18" s="467"/>
      <c r="N18" s="468"/>
    </row>
    <row r="19" spans="1:14" s="471" customFormat="1" ht="15" hidden="1" customHeight="1">
      <c r="A19" s="1102" t="s">
        <v>45</v>
      </c>
      <c r="B19" s="1103"/>
      <c r="C19" s="1102" t="s">
        <v>168</v>
      </c>
      <c r="D19" s="1103"/>
      <c r="E19" s="1076" t="s">
        <v>919</v>
      </c>
      <c r="F19" s="1077"/>
      <c r="G19" s="469" t="s">
        <v>0</v>
      </c>
      <c r="H19" s="470">
        <f t="shared" ref="H19:H35" si="11">I19+L19</f>
        <v>1500000</v>
      </c>
      <c r="I19" s="470">
        <f t="shared" ref="I19:I36" si="12">J19+K19</f>
        <v>0</v>
      </c>
      <c r="J19" s="470">
        <v>0</v>
      </c>
      <c r="K19" s="470">
        <v>0</v>
      </c>
      <c r="L19" s="470">
        <f>M19+N19</f>
        <v>1500000</v>
      </c>
      <c r="M19" s="470">
        <v>0</v>
      </c>
      <c r="N19" s="470">
        <v>1500000</v>
      </c>
    </row>
    <row r="20" spans="1:14" s="471" customFormat="1" ht="15" hidden="1" customHeight="1">
      <c r="A20" s="1074"/>
      <c r="B20" s="1075"/>
      <c r="C20" s="1074"/>
      <c r="D20" s="1075"/>
      <c r="E20" s="1104"/>
      <c r="F20" s="1105"/>
      <c r="G20" s="469" t="s">
        <v>1</v>
      </c>
      <c r="H20" s="470">
        <f t="shared" si="11"/>
        <v>0</v>
      </c>
      <c r="I20" s="470">
        <f t="shared" si="12"/>
        <v>0</v>
      </c>
      <c r="J20" s="470">
        <v>0</v>
      </c>
      <c r="K20" s="470">
        <v>0</v>
      </c>
      <c r="L20" s="470">
        <f t="shared" ref="L20:L21" si="13">M20+N20</f>
        <v>0</v>
      </c>
      <c r="M20" s="470">
        <v>0</v>
      </c>
      <c r="N20" s="470">
        <v>0</v>
      </c>
    </row>
    <row r="21" spans="1:14" s="471" customFormat="1" ht="15" hidden="1" customHeight="1">
      <c r="A21" s="1074"/>
      <c r="B21" s="1075"/>
      <c r="C21" s="1074"/>
      <c r="D21" s="1075"/>
      <c r="E21" s="1106"/>
      <c r="F21" s="1107"/>
      <c r="G21" s="469" t="s">
        <v>2</v>
      </c>
      <c r="H21" s="470">
        <f>I21+L21</f>
        <v>1500000</v>
      </c>
      <c r="I21" s="470">
        <f t="shared" si="12"/>
        <v>0</v>
      </c>
      <c r="J21" s="470">
        <f>J19+J20</f>
        <v>0</v>
      </c>
      <c r="K21" s="470">
        <f>K19+K20</f>
        <v>0</v>
      </c>
      <c r="L21" s="470">
        <f t="shared" si="13"/>
        <v>1500000</v>
      </c>
      <c r="M21" s="470">
        <f>M19+M20</f>
        <v>0</v>
      </c>
      <c r="N21" s="470">
        <f>N19+N20</f>
        <v>1500000</v>
      </c>
    </row>
    <row r="22" spans="1:14" s="471" customFormat="1" ht="15" hidden="1" customHeight="1">
      <c r="A22" s="1074"/>
      <c r="B22" s="1075"/>
      <c r="C22" s="1074"/>
      <c r="D22" s="1075"/>
      <c r="E22" s="1076" t="s">
        <v>920</v>
      </c>
      <c r="F22" s="1077"/>
      <c r="G22" s="469" t="s">
        <v>0</v>
      </c>
      <c r="H22" s="470">
        <f t="shared" si="11"/>
        <v>60000000</v>
      </c>
      <c r="I22" s="470">
        <f t="shared" si="12"/>
        <v>0</v>
      </c>
      <c r="J22" s="470">
        <v>0</v>
      </c>
      <c r="K22" s="470">
        <v>0</v>
      </c>
      <c r="L22" s="470">
        <f>M22+N22</f>
        <v>60000000</v>
      </c>
      <c r="M22" s="470">
        <v>0</v>
      </c>
      <c r="N22" s="470">
        <v>60000000</v>
      </c>
    </row>
    <row r="23" spans="1:14" s="471" customFormat="1" ht="15" hidden="1" customHeight="1">
      <c r="A23" s="1074"/>
      <c r="B23" s="1075"/>
      <c r="C23" s="1074"/>
      <c r="D23" s="1075"/>
      <c r="E23" s="1078"/>
      <c r="F23" s="1079"/>
      <c r="G23" s="472" t="s">
        <v>1</v>
      </c>
      <c r="H23" s="470">
        <f t="shared" si="11"/>
        <v>0</v>
      </c>
      <c r="I23" s="470">
        <f t="shared" si="12"/>
        <v>0</v>
      </c>
      <c r="J23" s="470">
        <v>0</v>
      </c>
      <c r="K23" s="470">
        <v>0</v>
      </c>
      <c r="L23" s="470">
        <f t="shared" ref="L23:L24" si="14">M23+N23</f>
        <v>0</v>
      </c>
      <c r="M23" s="470">
        <v>0</v>
      </c>
      <c r="N23" s="470">
        <v>0</v>
      </c>
    </row>
    <row r="24" spans="1:14" s="471" customFormat="1" ht="15" hidden="1" customHeight="1">
      <c r="A24" s="1074"/>
      <c r="B24" s="1075"/>
      <c r="C24" s="1074"/>
      <c r="D24" s="1075"/>
      <c r="E24" s="1080"/>
      <c r="F24" s="1081"/>
      <c r="G24" s="472" t="s">
        <v>2</v>
      </c>
      <c r="H24" s="470">
        <f>I24+L24</f>
        <v>60000000</v>
      </c>
      <c r="I24" s="470">
        <f t="shared" si="12"/>
        <v>0</v>
      </c>
      <c r="J24" s="470">
        <f>J22+J23</f>
        <v>0</v>
      </c>
      <c r="K24" s="470">
        <f>K22+K23</f>
        <v>0</v>
      </c>
      <c r="L24" s="470">
        <f t="shared" si="14"/>
        <v>60000000</v>
      </c>
      <c r="M24" s="470">
        <f>M22+M23</f>
        <v>0</v>
      </c>
      <c r="N24" s="470">
        <f>N22+N23</f>
        <v>60000000</v>
      </c>
    </row>
    <row r="25" spans="1:14" s="471" customFormat="1" ht="15" hidden="1" customHeight="1">
      <c r="A25" s="1074"/>
      <c r="B25" s="1075"/>
      <c r="C25" s="1074"/>
      <c r="D25" s="1075"/>
      <c r="E25" s="1076" t="s">
        <v>921</v>
      </c>
      <c r="F25" s="1077"/>
      <c r="G25" s="469" t="s">
        <v>0</v>
      </c>
      <c r="H25" s="470">
        <f t="shared" si="11"/>
        <v>36300000</v>
      </c>
      <c r="I25" s="470">
        <f t="shared" si="12"/>
        <v>0</v>
      </c>
      <c r="J25" s="470">
        <v>0</v>
      </c>
      <c r="K25" s="470">
        <v>0</v>
      </c>
      <c r="L25" s="470">
        <f>M25+N25</f>
        <v>36300000</v>
      </c>
      <c r="M25" s="470">
        <v>0</v>
      </c>
      <c r="N25" s="470">
        <v>36300000</v>
      </c>
    </row>
    <row r="26" spans="1:14" s="471" customFormat="1" ht="15" hidden="1" customHeight="1">
      <c r="A26" s="1074"/>
      <c r="B26" s="1075"/>
      <c r="C26" s="1074"/>
      <c r="D26" s="1075"/>
      <c r="E26" s="1078"/>
      <c r="F26" s="1079"/>
      <c r="G26" s="472" t="s">
        <v>1</v>
      </c>
      <c r="H26" s="470">
        <f t="shared" si="11"/>
        <v>0</v>
      </c>
      <c r="I26" s="470">
        <f t="shared" si="12"/>
        <v>0</v>
      </c>
      <c r="J26" s="470">
        <v>0</v>
      </c>
      <c r="K26" s="470">
        <v>0</v>
      </c>
      <c r="L26" s="470">
        <f t="shared" ref="L26:L36" si="15">M26+N26</f>
        <v>0</v>
      </c>
      <c r="M26" s="470">
        <v>0</v>
      </c>
      <c r="N26" s="470">
        <v>0</v>
      </c>
    </row>
    <row r="27" spans="1:14" s="471" customFormat="1" ht="15" hidden="1" customHeight="1">
      <c r="A27" s="1074"/>
      <c r="B27" s="1075"/>
      <c r="C27" s="1074"/>
      <c r="D27" s="1075"/>
      <c r="E27" s="1080"/>
      <c r="F27" s="1081"/>
      <c r="G27" s="472" t="s">
        <v>2</v>
      </c>
      <c r="H27" s="470">
        <f>I27+L27</f>
        <v>36300000</v>
      </c>
      <c r="I27" s="470">
        <f t="shared" si="12"/>
        <v>0</v>
      </c>
      <c r="J27" s="470">
        <f>J25+J26</f>
        <v>0</v>
      </c>
      <c r="K27" s="470">
        <f>K25+K26</f>
        <v>0</v>
      </c>
      <c r="L27" s="470">
        <f t="shared" si="15"/>
        <v>36300000</v>
      </c>
      <c r="M27" s="470">
        <f>M25+M26</f>
        <v>0</v>
      </c>
      <c r="N27" s="470">
        <f>N25+N26</f>
        <v>36300000</v>
      </c>
    </row>
    <row r="28" spans="1:14" s="471" customFormat="1" ht="15" hidden="1" customHeight="1">
      <c r="A28" s="1074"/>
      <c r="B28" s="1075"/>
      <c r="C28" s="1074"/>
      <c r="D28" s="1075"/>
      <c r="E28" s="1076" t="s">
        <v>922</v>
      </c>
      <c r="F28" s="1077"/>
      <c r="G28" s="469" t="s">
        <v>0</v>
      </c>
      <c r="H28" s="470">
        <f t="shared" si="11"/>
        <v>35463000</v>
      </c>
      <c r="I28" s="470">
        <f t="shared" si="12"/>
        <v>0</v>
      </c>
      <c r="J28" s="470">
        <v>0</v>
      </c>
      <c r="K28" s="470">
        <v>0</v>
      </c>
      <c r="L28" s="470">
        <f t="shared" si="15"/>
        <v>35463000</v>
      </c>
      <c r="M28" s="470">
        <v>0</v>
      </c>
      <c r="N28" s="470">
        <v>35463000</v>
      </c>
    </row>
    <row r="29" spans="1:14" s="471" customFormat="1" ht="15" hidden="1" customHeight="1">
      <c r="A29" s="1074"/>
      <c r="B29" s="1075"/>
      <c r="C29" s="1074"/>
      <c r="D29" s="1075"/>
      <c r="E29" s="1078"/>
      <c r="F29" s="1079"/>
      <c r="G29" s="472" t="s">
        <v>1</v>
      </c>
      <c r="H29" s="470">
        <f t="shared" si="11"/>
        <v>0</v>
      </c>
      <c r="I29" s="470">
        <f t="shared" si="12"/>
        <v>0</v>
      </c>
      <c r="J29" s="470">
        <v>0</v>
      </c>
      <c r="K29" s="470">
        <v>0</v>
      </c>
      <c r="L29" s="470">
        <f t="shared" si="15"/>
        <v>0</v>
      </c>
      <c r="M29" s="470">
        <v>0</v>
      </c>
      <c r="N29" s="470">
        <v>0</v>
      </c>
    </row>
    <row r="30" spans="1:14" s="471" customFormat="1" ht="15" hidden="1" customHeight="1">
      <c r="A30" s="1074"/>
      <c r="B30" s="1075"/>
      <c r="C30" s="1074"/>
      <c r="D30" s="1075"/>
      <c r="E30" s="1080"/>
      <c r="F30" s="1081"/>
      <c r="G30" s="472" t="s">
        <v>2</v>
      </c>
      <c r="H30" s="470">
        <f>I30+L30</f>
        <v>35463000</v>
      </c>
      <c r="I30" s="470">
        <f t="shared" si="12"/>
        <v>0</v>
      </c>
      <c r="J30" s="470">
        <f>J28+J29</f>
        <v>0</v>
      </c>
      <c r="K30" s="470">
        <f>K28+K29</f>
        <v>0</v>
      </c>
      <c r="L30" s="470">
        <f t="shared" si="15"/>
        <v>35463000</v>
      </c>
      <c r="M30" s="470">
        <f>M28+M29</f>
        <v>0</v>
      </c>
      <c r="N30" s="470">
        <f>N28+N29</f>
        <v>35463000</v>
      </c>
    </row>
    <row r="31" spans="1:14" s="471" customFormat="1" ht="15" hidden="1" customHeight="1">
      <c r="A31" s="1074"/>
      <c r="B31" s="1075"/>
      <c r="C31" s="1074"/>
      <c r="D31" s="1075"/>
      <c r="E31" s="1076" t="s">
        <v>923</v>
      </c>
      <c r="F31" s="1077"/>
      <c r="G31" s="469" t="s">
        <v>0</v>
      </c>
      <c r="H31" s="470">
        <f t="shared" si="11"/>
        <v>33501000</v>
      </c>
      <c r="I31" s="470">
        <f t="shared" si="12"/>
        <v>0</v>
      </c>
      <c r="J31" s="470">
        <v>0</v>
      </c>
      <c r="K31" s="470">
        <v>0</v>
      </c>
      <c r="L31" s="470">
        <f t="shared" si="15"/>
        <v>33501000</v>
      </c>
      <c r="M31" s="470">
        <v>0</v>
      </c>
      <c r="N31" s="470">
        <v>33501000</v>
      </c>
    </row>
    <row r="32" spans="1:14" s="471" customFormat="1" ht="15" hidden="1" customHeight="1">
      <c r="A32" s="1074"/>
      <c r="B32" s="1075"/>
      <c r="C32" s="1074"/>
      <c r="D32" s="1075"/>
      <c r="E32" s="1078"/>
      <c r="F32" s="1079"/>
      <c r="G32" s="472" t="s">
        <v>1</v>
      </c>
      <c r="H32" s="470">
        <f t="shared" si="11"/>
        <v>0</v>
      </c>
      <c r="I32" s="470">
        <f t="shared" si="12"/>
        <v>0</v>
      </c>
      <c r="J32" s="470">
        <v>0</v>
      </c>
      <c r="K32" s="470">
        <v>0</v>
      </c>
      <c r="L32" s="470">
        <f t="shared" si="15"/>
        <v>0</v>
      </c>
      <c r="M32" s="470">
        <v>0</v>
      </c>
      <c r="N32" s="470">
        <v>0</v>
      </c>
    </row>
    <row r="33" spans="1:14" s="471" customFormat="1" ht="15" hidden="1" customHeight="1">
      <c r="A33" s="1074"/>
      <c r="B33" s="1075"/>
      <c r="C33" s="1074"/>
      <c r="D33" s="1075"/>
      <c r="E33" s="1080"/>
      <c r="F33" s="1081"/>
      <c r="G33" s="472" t="s">
        <v>2</v>
      </c>
      <c r="H33" s="470">
        <f>I33+L33</f>
        <v>33501000</v>
      </c>
      <c r="I33" s="470">
        <f t="shared" si="12"/>
        <v>0</v>
      </c>
      <c r="J33" s="470">
        <f>J31+J32</f>
        <v>0</v>
      </c>
      <c r="K33" s="470">
        <f>K31+K32</f>
        <v>0</v>
      </c>
      <c r="L33" s="470">
        <f t="shared" si="15"/>
        <v>33501000</v>
      </c>
      <c r="M33" s="470">
        <f>M31+M32</f>
        <v>0</v>
      </c>
      <c r="N33" s="470">
        <f>N31+N32</f>
        <v>33501000</v>
      </c>
    </row>
    <row r="34" spans="1:14" s="471" customFormat="1" ht="15" hidden="1" customHeight="1">
      <c r="A34" s="1074"/>
      <c r="B34" s="1108"/>
      <c r="C34" s="1074"/>
      <c r="D34" s="1075"/>
      <c r="E34" s="1076" t="s">
        <v>924</v>
      </c>
      <c r="F34" s="1077"/>
      <c r="G34" s="469" t="s">
        <v>0</v>
      </c>
      <c r="H34" s="470">
        <f t="shared" si="11"/>
        <v>27800000</v>
      </c>
      <c r="I34" s="470">
        <f t="shared" si="12"/>
        <v>0</v>
      </c>
      <c r="J34" s="470">
        <v>0</v>
      </c>
      <c r="K34" s="470">
        <v>0</v>
      </c>
      <c r="L34" s="470">
        <f t="shared" si="15"/>
        <v>27800000</v>
      </c>
      <c r="M34" s="470">
        <v>0</v>
      </c>
      <c r="N34" s="470">
        <v>27800000</v>
      </c>
    </row>
    <row r="35" spans="1:14" s="471" customFormat="1" ht="15" hidden="1" customHeight="1">
      <c r="A35" s="1074"/>
      <c r="B35" s="1109"/>
      <c r="C35" s="1074"/>
      <c r="D35" s="1109"/>
      <c r="E35" s="1078"/>
      <c r="F35" s="1079"/>
      <c r="G35" s="472" t="s">
        <v>1</v>
      </c>
      <c r="H35" s="470">
        <f t="shared" si="11"/>
        <v>0</v>
      </c>
      <c r="I35" s="470">
        <f t="shared" si="12"/>
        <v>0</v>
      </c>
      <c r="J35" s="470">
        <v>0</v>
      </c>
      <c r="K35" s="470">
        <v>0</v>
      </c>
      <c r="L35" s="470">
        <f t="shared" si="15"/>
        <v>0</v>
      </c>
      <c r="M35" s="470">
        <v>0</v>
      </c>
      <c r="N35" s="470">
        <v>0</v>
      </c>
    </row>
    <row r="36" spans="1:14" s="471" customFormat="1" ht="15" hidden="1" customHeight="1">
      <c r="A36" s="1110"/>
      <c r="B36" s="1111"/>
      <c r="C36" s="1110"/>
      <c r="D36" s="1111"/>
      <c r="E36" s="1080"/>
      <c r="F36" s="1081"/>
      <c r="G36" s="472" t="s">
        <v>2</v>
      </c>
      <c r="H36" s="470">
        <f>I36+L36</f>
        <v>27800000</v>
      </c>
      <c r="I36" s="470">
        <f t="shared" si="12"/>
        <v>0</v>
      </c>
      <c r="J36" s="470">
        <f>J34+J35</f>
        <v>0</v>
      </c>
      <c r="K36" s="470">
        <f>K34+K35</f>
        <v>0</v>
      </c>
      <c r="L36" s="470">
        <f t="shared" si="15"/>
        <v>27800000</v>
      </c>
      <c r="M36" s="470">
        <f>M34+M35</f>
        <v>0</v>
      </c>
      <c r="N36" s="470">
        <f>N34+N35</f>
        <v>27800000</v>
      </c>
    </row>
    <row r="37" spans="1:14" s="451" customFormat="1" ht="5.25" hidden="1" customHeight="1">
      <c r="A37" s="473"/>
      <c r="B37" s="474"/>
      <c r="C37" s="474"/>
      <c r="D37" s="474"/>
      <c r="E37" s="475"/>
      <c r="F37" s="476"/>
      <c r="G37" s="441"/>
      <c r="H37" s="442"/>
      <c r="I37" s="443"/>
      <c r="J37" s="443"/>
      <c r="K37" s="443"/>
      <c r="L37" s="443"/>
      <c r="M37" s="443"/>
      <c r="N37" s="444"/>
    </row>
    <row r="38" spans="1:14" s="461" customFormat="1" ht="15" customHeight="1">
      <c r="A38" s="1093" t="s">
        <v>925</v>
      </c>
      <c r="B38" s="1094"/>
      <c r="C38" s="1094"/>
      <c r="D38" s="1094"/>
      <c r="E38" s="1094"/>
      <c r="F38" s="1095"/>
      <c r="G38" s="458" t="s">
        <v>0</v>
      </c>
      <c r="H38" s="477">
        <f>I38+L38</f>
        <v>116301556</v>
      </c>
      <c r="I38" s="477">
        <f>J38+K38</f>
        <v>116301556</v>
      </c>
      <c r="J38" s="477">
        <f>J42</f>
        <v>0</v>
      </c>
      <c r="K38" s="477">
        <f>K42</f>
        <v>116301556</v>
      </c>
      <c r="L38" s="477">
        <f>M38+N38</f>
        <v>0</v>
      </c>
      <c r="M38" s="477">
        <f>M42</f>
        <v>0</v>
      </c>
      <c r="N38" s="477">
        <f>N42</f>
        <v>0</v>
      </c>
    </row>
    <row r="39" spans="1:14" s="461" customFormat="1" ht="15" customHeight="1">
      <c r="A39" s="1127"/>
      <c r="B39" s="1128"/>
      <c r="C39" s="1128"/>
      <c r="D39" s="1128"/>
      <c r="E39" s="1128"/>
      <c r="F39" s="1129"/>
      <c r="G39" s="478" t="s">
        <v>1</v>
      </c>
      <c r="H39" s="477">
        <f t="shared" ref="H39:H40" si="16">I39+L39</f>
        <v>62640</v>
      </c>
      <c r="I39" s="477">
        <f t="shared" ref="I39:I40" si="17">J39+K39</f>
        <v>62640</v>
      </c>
      <c r="J39" s="477">
        <f t="shared" ref="J39:K40" si="18">J43</f>
        <v>0</v>
      </c>
      <c r="K39" s="477">
        <f t="shared" si="18"/>
        <v>62640</v>
      </c>
      <c r="L39" s="477">
        <f t="shared" ref="L39:L40" si="19">M39+N39</f>
        <v>0</v>
      </c>
      <c r="M39" s="477">
        <f t="shared" ref="M39:N40" si="20">M43</f>
        <v>0</v>
      </c>
      <c r="N39" s="477">
        <f t="shared" si="20"/>
        <v>0</v>
      </c>
    </row>
    <row r="40" spans="1:14" s="461" customFormat="1" ht="15" customHeight="1">
      <c r="A40" s="1130"/>
      <c r="B40" s="1131"/>
      <c r="C40" s="1131"/>
      <c r="D40" s="1131"/>
      <c r="E40" s="1131"/>
      <c r="F40" s="1132"/>
      <c r="G40" s="478" t="s">
        <v>2</v>
      </c>
      <c r="H40" s="477">
        <f t="shared" si="16"/>
        <v>116364196</v>
      </c>
      <c r="I40" s="477">
        <f t="shared" si="17"/>
        <v>116364196</v>
      </c>
      <c r="J40" s="477">
        <f t="shared" si="18"/>
        <v>0</v>
      </c>
      <c r="K40" s="477">
        <f t="shared" si="18"/>
        <v>116364196</v>
      </c>
      <c r="L40" s="477">
        <f t="shared" si="19"/>
        <v>0</v>
      </c>
      <c r="M40" s="477">
        <f t="shared" si="20"/>
        <v>0</v>
      </c>
      <c r="N40" s="477">
        <f t="shared" si="20"/>
        <v>0</v>
      </c>
    </row>
    <row r="41" spans="1:14" s="451" customFormat="1" ht="5.25" customHeight="1">
      <c r="A41" s="462"/>
      <c r="B41" s="463"/>
      <c r="C41" s="463"/>
      <c r="D41" s="463"/>
      <c r="E41" s="464"/>
      <c r="F41" s="464"/>
      <c r="G41" s="465"/>
      <c r="H41" s="466"/>
      <c r="I41" s="467"/>
      <c r="J41" s="467"/>
      <c r="K41" s="467"/>
      <c r="L41" s="467"/>
      <c r="M41" s="467"/>
      <c r="N41" s="468"/>
    </row>
    <row r="42" spans="1:14" s="481" customFormat="1" ht="15" customHeight="1">
      <c r="A42" s="1133" t="s">
        <v>926</v>
      </c>
      <c r="B42" s="1134"/>
      <c r="C42" s="1134"/>
      <c r="D42" s="1134"/>
      <c r="E42" s="1134"/>
      <c r="F42" s="1135"/>
      <c r="G42" s="479" t="s">
        <v>0</v>
      </c>
      <c r="H42" s="480">
        <f>I42+L42</f>
        <v>116301556</v>
      </c>
      <c r="I42" s="480">
        <f>J42+K42</f>
        <v>116301556</v>
      </c>
      <c r="J42" s="480">
        <f>J46+J52+J58+J64+J70+J76+J82+J88+J100+J106+J112+J118+J124+J136+J148+J154+J160</f>
        <v>0</v>
      </c>
      <c r="K42" s="480">
        <f>K46+K52+K58+K64+K70+K76+K82+K88+K100+K106+K112+K118+K124+K136+K148+K154+K160</f>
        <v>116301556</v>
      </c>
      <c r="L42" s="480">
        <f>M42+N42</f>
        <v>0</v>
      </c>
      <c r="M42" s="480">
        <f>M46+M52+M58+M64+M70+M76+M82+M88+M100+M106+M112+M118+M124+M136+M148+M154+M160</f>
        <v>0</v>
      </c>
      <c r="N42" s="480">
        <f>N46+N52+N58+N64+N70+N76+N82+N88+N100+N106+N112+N118+N124+N136+N148+N154+N160</f>
        <v>0</v>
      </c>
    </row>
    <row r="43" spans="1:14" s="481" customFormat="1" ht="15" customHeight="1">
      <c r="A43" s="1127"/>
      <c r="B43" s="1128"/>
      <c r="C43" s="1128"/>
      <c r="D43" s="1128"/>
      <c r="E43" s="1128"/>
      <c r="F43" s="1129"/>
      <c r="G43" s="482" t="s">
        <v>1</v>
      </c>
      <c r="H43" s="480">
        <f t="shared" ref="H43:H44" si="21">I43+L43</f>
        <v>62640</v>
      </c>
      <c r="I43" s="480">
        <f t="shared" ref="I43:I44" si="22">J43+K43</f>
        <v>62640</v>
      </c>
      <c r="J43" s="480">
        <f t="shared" ref="J43:K44" si="23">J47+J53+J59+J65+J71+J77+J83+J89+J101+J107+J113+J119+J125+J137+J149+J155+J161</f>
        <v>0</v>
      </c>
      <c r="K43" s="480">
        <f t="shared" si="23"/>
        <v>62640</v>
      </c>
      <c r="L43" s="480">
        <f t="shared" ref="L43:L44" si="24">M43+N43</f>
        <v>0</v>
      </c>
      <c r="M43" s="480">
        <f t="shared" ref="M43:N44" si="25">M47+M53+M59+M65+M71+M77+M83+M89+M101+M107+M113+M119+M125+M137+M149+M155+M161</f>
        <v>0</v>
      </c>
      <c r="N43" s="480">
        <f t="shared" si="25"/>
        <v>0</v>
      </c>
    </row>
    <row r="44" spans="1:14" s="481" customFormat="1" ht="15" customHeight="1">
      <c r="A44" s="1130"/>
      <c r="B44" s="1131"/>
      <c r="C44" s="1131"/>
      <c r="D44" s="1131"/>
      <c r="E44" s="1131"/>
      <c r="F44" s="1132"/>
      <c r="G44" s="482" t="s">
        <v>2</v>
      </c>
      <c r="H44" s="480">
        <f t="shared" si="21"/>
        <v>116364196</v>
      </c>
      <c r="I44" s="480">
        <f t="shared" si="22"/>
        <v>116364196</v>
      </c>
      <c r="J44" s="480">
        <f t="shared" si="23"/>
        <v>0</v>
      </c>
      <c r="K44" s="480">
        <f t="shared" si="23"/>
        <v>116364196</v>
      </c>
      <c r="L44" s="480">
        <f t="shared" si="24"/>
        <v>0</v>
      </c>
      <c r="M44" s="480">
        <f t="shared" si="25"/>
        <v>0</v>
      </c>
      <c r="N44" s="480">
        <f t="shared" si="25"/>
        <v>0</v>
      </c>
    </row>
    <row r="45" spans="1:14" s="489" customFormat="1" ht="5.25" customHeight="1">
      <c r="A45" s="483"/>
      <c r="B45" s="484"/>
      <c r="C45" s="484"/>
      <c r="D45" s="484"/>
      <c r="E45" s="484"/>
      <c r="F45" s="484"/>
      <c r="G45" s="485"/>
      <c r="H45" s="486"/>
      <c r="I45" s="487"/>
      <c r="J45" s="487"/>
      <c r="K45" s="487"/>
      <c r="L45" s="487"/>
      <c r="M45" s="487"/>
      <c r="N45" s="488"/>
    </row>
    <row r="46" spans="1:14" s="430" customFormat="1" ht="15" hidden="1" customHeight="1">
      <c r="A46" s="1112" t="s">
        <v>927</v>
      </c>
      <c r="B46" s="1113"/>
      <c r="C46" s="1113"/>
      <c r="D46" s="1113"/>
      <c r="E46" s="1113"/>
      <c r="F46" s="1114"/>
      <c r="G46" s="490" t="s">
        <v>0</v>
      </c>
      <c r="H46" s="491">
        <f t="shared" ref="H46:H163" si="26">I46+L46</f>
        <v>10615000</v>
      </c>
      <c r="I46" s="491">
        <f t="shared" ref="I46:I163" si="27">J46+K46</f>
        <v>10615000</v>
      </c>
      <c r="J46" s="491">
        <f>J49</f>
        <v>0</v>
      </c>
      <c r="K46" s="491">
        <f>K49</f>
        <v>10615000</v>
      </c>
      <c r="L46" s="491">
        <f t="shared" ref="L46:L93" si="28">M46+N46</f>
        <v>0</v>
      </c>
      <c r="M46" s="491">
        <f>M49</f>
        <v>0</v>
      </c>
      <c r="N46" s="491">
        <f>N49</f>
        <v>0</v>
      </c>
    </row>
    <row r="47" spans="1:14" s="430" customFormat="1" ht="15" hidden="1" customHeight="1">
      <c r="A47" s="1115"/>
      <c r="B47" s="1116"/>
      <c r="C47" s="1116"/>
      <c r="D47" s="1116"/>
      <c r="E47" s="1116"/>
      <c r="F47" s="1117"/>
      <c r="G47" s="490" t="s">
        <v>1</v>
      </c>
      <c r="H47" s="491">
        <f t="shared" si="26"/>
        <v>0</v>
      </c>
      <c r="I47" s="491">
        <f t="shared" si="27"/>
        <v>0</v>
      </c>
      <c r="J47" s="491">
        <f t="shared" ref="J47:K48" si="29">J50</f>
        <v>0</v>
      </c>
      <c r="K47" s="491">
        <f t="shared" si="29"/>
        <v>0</v>
      </c>
      <c r="L47" s="491">
        <f t="shared" si="28"/>
        <v>0</v>
      </c>
      <c r="M47" s="491">
        <f t="shared" ref="M47:N48" si="30">M50</f>
        <v>0</v>
      </c>
      <c r="N47" s="491">
        <f t="shared" si="30"/>
        <v>0</v>
      </c>
    </row>
    <row r="48" spans="1:14" s="430" customFormat="1" ht="15" hidden="1" customHeight="1">
      <c r="A48" s="1118"/>
      <c r="B48" s="1119"/>
      <c r="C48" s="1119"/>
      <c r="D48" s="1119"/>
      <c r="E48" s="1119"/>
      <c r="F48" s="1120"/>
      <c r="G48" s="490" t="s">
        <v>2</v>
      </c>
      <c r="H48" s="491">
        <f t="shared" si="26"/>
        <v>10615000</v>
      </c>
      <c r="I48" s="491">
        <f t="shared" si="27"/>
        <v>10615000</v>
      </c>
      <c r="J48" s="491">
        <f t="shared" si="29"/>
        <v>0</v>
      </c>
      <c r="K48" s="491">
        <f t="shared" si="29"/>
        <v>10615000</v>
      </c>
      <c r="L48" s="491">
        <f t="shared" si="28"/>
        <v>0</v>
      </c>
      <c r="M48" s="491">
        <f t="shared" si="30"/>
        <v>0</v>
      </c>
      <c r="N48" s="491">
        <f t="shared" si="30"/>
        <v>0</v>
      </c>
    </row>
    <row r="49" spans="1:14" s="420" customFormat="1" ht="15" hidden="1" customHeight="1">
      <c r="A49" s="1121" t="s">
        <v>67</v>
      </c>
      <c r="B49" s="1122"/>
      <c r="C49" s="1121" t="s">
        <v>413</v>
      </c>
      <c r="D49" s="1122"/>
      <c r="E49" s="1076" t="s">
        <v>928</v>
      </c>
      <c r="F49" s="1077"/>
      <c r="G49" s="469" t="s">
        <v>0</v>
      </c>
      <c r="H49" s="492">
        <f t="shared" si="26"/>
        <v>10615000</v>
      </c>
      <c r="I49" s="492">
        <f t="shared" si="27"/>
        <v>10615000</v>
      </c>
      <c r="J49" s="492">
        <v>0</v>
      </c>
      <c r="K49" s="492">
        <v>10615000</v>
      </c>
      <c r="L49" s="492">
        <f t="shared" si="28"/>
        <v>0</v>
      </c>
      <c r="M49" s="492">
        <v>0</v>
      </c>
      <c r="N49" s="492">
        <v>0</v>
      </c>
    </row>
    <row r="50" spans="1:14" s="420" customFormat="1" ht="15" hidden="1" customHeight="1">
      <c r="A50" s="1123"/>
      <c r="B50" s="1109"/>
      <c r="C50" s="1123"/>
      <c r="D50" s="1109"/>
      <c r="E50" s="1078"/>
      <c r="F50" s="1079"/>
      <c r="G50" s="472" t="s">
        <v>1</v>
      </c>
      <c r="H50" s="492">
        <f t="shared" si="26"/>
        <v>0</v>
      </c>
      <c r="I50" s="492">
        <f t="shared" si="27"/>
        <v>0</v>
      </c>
      <c r="J50" s="492">
        <v>0</v>
      </c>
      <c r="K50" s="492">
        <v>0</v>
      </c>
      <c r="L50" s="492">
        <f t="shared" si="28"/>
        <v>0</v>
      </c>
      <c r="M50" s="492">
        <v>0</v>
      </c>
      <c r="N50" s="492">
        <v>0</v>
      </c>
    </row>
    <row r="51" spans="1:14" s="420" customFormat="1" ht="15" hidden="1" customHeight="1">
      <c r="A51" s="1125"/>
      <c r="B51" s="1111"/>
      <c r="C51" s="1125"/>
      <c r="D51" s="1111"/>
      <c r="E51" s="1080"/>
      <c r="F51" s="1081"/>
      <c r="G51" s="472" t="s">
        <v>2</v>
      </c>
      <c r="H51" s="470">
        <f>I51+L51</f>
        <v>10615000</v>
      </c>
      <c r="I51" s="470">
        <f t="shared" si="27"/>
        <v>10615000</v>
      </c>
      <c r="J51" s="470">
        <f>J49+J50</f>
        <v>0</v>
      </c>
      <c r="K51" s="470">
        <f>K49+K50</f>
        <v>10615000</v>
      </c>
      <c r="L51" s="470">
        <f t="shared" si="28"/>
        <v>0</v>
      </c>
      <c r="M51" s="470">
        <f>M49+M50</f>
        <v>0</v>
      </c>
      <c r="N51" s="470">
        <f>N49+N50</f>
        <v>0</v>
      </c>
    </row>
    <row r="52" spans="1:14" s="430" customFormat="1" ht="15" hidden="1" customHeight="1">
      <c r="A52" s="1112" t="s">
        <v>415</v>
      </c>
      <c r="B52" s="1113"/>
      <c r="C52" s="1113"/>
      <c r="D52" s="1113"/>
      <c r="E52" s="1113"/>
      <c r="F52" s="1114"/>
      <c r="G52" s="490" t="s">
        <v>0</v>
      </c>
      <c r="H52" s="491">
        <f t="shared" si="26"/>
        <v>27065000</v>
      </c>
      <c r="I52" s="491">
        <f t="shared" si="27"/>
        <v>27065000</v>
      </c>
      <c r="J52" s="491">
        <f>J55</f>
        <v>0</v>
      </c>
      <c r="K52" s="491">
        <f>K55</f>
        <v>27065000</v>
      </c>
      <c r="L52" s="491">
        <f t="shared" si="28"/>
        <v>0</v>
      </c>
      <c r="M52" s="491">
        <f>M55</f>
        <v>0</v>
      </c>
      <c r="N52" s="491">
        <f>N55</f>
        <v>0</v>
      </c>
    </row>
    <row r="53" spans="1:14" s="430" customFormat="1" ht="15" hidden="1" customHeight="1">
      <c r="A53" s="1115"/>
      <c r="B53" s="1116"/>
      <c r="C53" s="1116"/>
      <c r="D53" s="1116"/>
      <c r="E53" s="1116"/>
      <c r="F53" s="1117"/>
      <c r="G53" s="490" t="s">
        <v>1</v>
      </c>
      <c r="H53" s="491">
        <f t="shared" si="26"/>
        <v>0</v>
      </c>
      <c r="I53" s="491">
        <f t="shared" si="27"/>
        <v>0</v>
      </c>
      <c r="J53" s="491">
        <f t="shared" ref="J53:K54" si="31">J56</f>
        <v>0</v>
      </c>
      <c r="K53" s="491">
        <f t="shared" si="31"/>
        <v>0</v>
      </c>
      <c r="L53" s="491">
        <f t="shared" si="28"/>
        <v>0</v>
      </c>
      <c r="M53" s="491">
        <f t="shared" ref="M53:N54" si="32">M56</f>
        <v>0</v>
      </c>
      <c r="N53" s="491">
        <f t="shared" si="32"/>
        <v>0</v>
      </c>
    </row>
    <row r="54" spans="1:14" s="430" customFormat="1" ht="15" hidden="1" customHeight="1">
      <c r="A54" s="1118"/>
      <c r="B54" s="1119"/>
      <c r="C54" s="1119"/>
      <c r="D54" s="1119"/>
      <c r="E54" s="1119"/>
      <c r="F54" s="1120"/>
      <c r="G54" s="490" t="s">
        <v>2</v>
      </c>
      <c r="H54" s="491">
        <f t="shared" si="26"/>
        <v>27065000</v>
      </c>
      <c r="I54" s="491">
        <f t="shared" si="27"/>
        <v>27065000</v>
      </c>
      <c r="J54" s="491">
        <f t="shared" si="31"/>
        <v>0</v>
      </c>
      <c r="K54" s="491">
        <f t="shared" si="31"/>
        <v>27065000</v>
      </c>
      <c r="L54" s="491">
        <f t="shared" si="28"/>
        <v>0</v>
      </c>
      <c r="M54" s="491">
        <f t="shared" si="32"/>
        <v>0</v>
      </c>
      <c r="N54" s="491">
        <f t="shared" si="32"/>
        <v>0</v>
      </c>
    </row>
    <row r="55" spans="1:14" s="420" customFormat="1" ht="15" hidden="1" customHeight="1">
      <c r="A55" s="1121" t="s">
        <v>67</v>
      </c>
      <c r="B55" s="1122"/>
      <c r="C55" s="1121" t="s">
        <v>413</v>
      </c>
      <c r="D55" s="1122"/>
      <c r="E55" s="1076" t="s">
        <v>928</v>
      </c>
      <c r="F55" s="1077"/>
      <c r="G55" s="469" t="s">
        <v>0</v>
      </c>
      <c r="H55" s="492">
        <f t="shared" si="26"/>
        <v>27065000</v>
      </c>
      <c r="I55" s="492">
        <f t="shared" si="27"/>
        <v>27065000</v>
      </c>
      <c r="J55" s="492">
        <v>0</v>
      </c>
      <c r="K55" s="492">
        <v>27065000</v>
      </c>
      <c r="L55" s="492">
        <f t="shared" si="28"/>
        <v>0</v>
      </c>
      <c r="M55" s="492">
        <v>0</v>
      </c>
      <c r="N55" s="492">
        <v>0</v>
      </c>
    </row>
    <row r="56" spans="1:14" s="420" customFormat="1" ht="15" hidden="1" customHeight="1">
      <c r="A56" s="1123"/>
      <c r="B56" s="1124"/>
      <c r="C56" s="1123"/>
      <c r="D56" s="1124"/>
      <c r="E56" s="1078"/>
      <c r="F56" s="1079"/>
      <c r="G56" s="472" t="s">
        <v>1</v>
      </c>
      <c r="H56" s="492">
        <f t="shared" si="26"/>
        <v>0</v>
      </c>
      <c r="I56" s="492">
        <f t="shared" si="27"/>
        <v>0</v>
      </c>
      <c r="J56" s="492">
        <v>0</v>
      </c>
      <c r="K56" s="492">
        <v>0</v>
      </c>
      <c r="L56" s="492">
        <f t="shared" si="28"/>
        <v>0</v>
      </c>
      <c r="M56" s="492">
        <v>0</v>
      </c>
      <c r="N56" s="492">
        <v>0</v>
      </c>
    </row>
    <row r="57" spans="1:14" s="420" customFormat="1" ht="15" hidden="1" customHeight="1">
      <c r="A57" s="1125"/>
      <c r="B57" s="1126"/>
      <c r="C57" s="1125"/>
      <c r="D57" s="1126"/>
      <c r="E57" s="1080"/>
      <c r="F57" s="1081"/>
      <c r="G57" s="472" t="s">
        <v>2</v>
      </c>
      <c r="H57" s="470">
        <f>I57+L57</f>
        <v>27065000</v>
      </c>
      <c r="I57" s="470">
        <f t="shared" si="27"/>
        <v>27065000</v>
      </c>
      <c r="J57" s="470">
        <f>J55+J56</f>
        <v>0</v>
      </c>
      <c r="K57" s="470">
        <f>K55+K56</f>
        <v>27065000</v>
      </c>
      <c r="L57" s="470">
        <f t="shared" si="28"/>
        <v>0</v>
      </c>
      <c r="M57" s="470">
        <f>M55+M56</f>
        <v>0</v>
      </c>
      <c r="N57" s="470">
        <f>N55+N56</f>
        <v>0</v>
      </c>
    </row>
    <row r="58" spans="1:14" s="430" customFormat="1" ht="15" hidden="1" customHeight="1">
      <c r="A58" s="1112" t="s">
        <v>420</v>
      </c>
      <c r="B58" s="1113"/>
      <c r="C58" s="1113"/>
      <c r="D58" s="1113"/>
      <c r="E58" s="1113"/>
      <c r="F58" s="1114"/>
      <c r="G58" s="490" t="s">
        <v>0</v>
      </c>
      <c r="H58" s="491">
        <f t="shared" si="26"/>
        <v>3000000</v>
      </c>
      <c r="I58" s="491">
        <f t="shared" si="27"/>
        <v>3000000</v>
      </c>
      <c r="J58" s="491">
        <f>J61</f>
        <v>0</v>
      </c>
      <c r="K58" s="491">
        <f>K61</f>
        <v>3000000</v>
      </c>
      <c r="L58" s="491">
        <f t="shared" si="28"/>
        <v>0</v>
      </c>
      <c r="M58" s="491">
        <f>M61</f>
        <v>0</v>
      </c>
      <c r="N58" s="491">
        <f>N61</f>
        <v>0</v>
      </c>
    </row>
    <row r="59" spans="1:14" s="430" customFormat="1" ht="15" hidden="1" customHeight="1">
      <c r="A59" s="1115"/>
      <c r="B59" s="1116"/>
      <c r="C59" s="1116"/>
      <c r="D59" s="1116"/>
      <c r="E59" s="1116"/>
      <c r="F59" s="1117"/>
      <c r="G59" s="490" t="s">
        <v>1</v>
      </c>
      <c r="H59" s="491">
        <f t="shared" si="26"/>
        <v>0</v>
      </c>
      <c r="I59" s="491">
        <f t="shared" si="27"/>
        <v>0</v>
      </c>
      <c r="J59" s="491">
        <f t="shared" ref="J59:K60" si="33">J62</f>
        <v>0</v>
      </c>
      <c r="K59" s="491">
        <f t="shared" si="33"/>
        <v>0</v>
      </c>
      <c r="L59" s="491">
        <f t="shared" si="28"/>
        <v>0</v>
      </c>
      <c r="M59" s="491">
        <f t="shared" ref="M59:N60" si="34">M62</f>
        <v>0</v>
      </c>
      <c r="N59" s="491">
        <f t="shared" si="34"/>
        <v>0</v>
      </c>
    </row>
    <row r="60" spans="1:14" s="430" customFormat="1" ht="15" hidden="1" customHeight="1">
      <c r="A60" s="1118"/>
      <c r="B60" s="1119"/>
      <c r="C60" s="1119"/>
      <c r="D60" s="1119"/>
      <c r="E60" s="1119"/>
      <c r="F60" s="1120"/>
      <c r="G60" s="490" t="s">
        <v>2</v>
      </c>
      <c r="H60" s="491">
        <f t="shared" si="26"/>
        <v>3000000</v>
      </c>
      <c r="I60" s="491">
        <f t="shared" si="27"/>
        <v>3000000</v>
      </c>
      <c r="J60" s="491">
        <f t="shared" si="33"/>
        <v>0</v>
      </c>
      <c r="K60" s="491">
        <f t="shared" si="33"/>
        <v>3000000</v>
      </c>
      <c r="L60" s="491">
        <f t="shared" si="28"/>
        <v>0</v>
      </c>
      <c r="M60" s="491">
        <f t="shared" si="34"/>
        <v>0</v>
      </c>
      <c r="N60" s="491">
        <f t="shared" si="34"/>
        <v>0</v>
      </c>
    </row>
    <row r="61" spans="1:14" s="420" customFormat="1" ht="15" hidden="1" customHeight="1">
      <c r="A61" s="1121" t="s">
        <v>67</v>
      </c>
      <c r="B61" s="1122"/>
      <c r="C61" s="1121" t="s">
        <v>413</v>
      </c>
      <c r="D61" s="1122"/>
      <c r="E61" s="1076" t="s">
        <v>928</v>
      </c>
      <c r="F61" s="1077"/>
      <c r="G61" s="469" t="s">
        <v>0</v>
      </c>
      <c r="H61" s="492">
        <f t="shared" si="26"/>
        <v>3000000</v>
      </c>
      <c r="I61" s="492">
        <f t="shared" si="27"/>
        <v>3000000</v>
      </c>
      <c r="J61" s="492">
        <v>0</v>
      </c>
      <c r="K61" s="492">
        <v>3000000</v>
      </c>
      <c r="L61" s="492">
        <f t="shared" si="28"/>
        <v>0</v>
      </c>
      <c r="M61" s="492">
        <v>0</v>
      </c>
      <c r="N61" s="492">
        <v>0</v>
      </c>
    </row>
    <row r="62" spans="1:14" s="420" customFormat="1" ht="15" hidden="1" customHeight="1">
      <c r="A62" s="1123"/>
      <c r="B62" s="1124"/>
      <c r="C62" s="1123"/>
      <c r="D62" s="1124"/>
      <c r="E62" s="1078"/>
      <c r="F62" s="1079"/>
      <c r="G62" s="472" t="s">
        <v>1</v>
      </c>
      <c r="H62" s="492">
        <f t="shared" si="26"/>
        <v>0</v>
      </c>
      <c r="I62" s="492">
        <f t="shared" si="27"/>
        <v>0</v>
      </c>
      <c r="J62" s="492">
        <v>0</v>
      </c>
      <c r="K62" s="492">
        <v>0</v>
      </c>
      <c r="L62" s="492">
        <f t="shared" si="28"/>
        <v>0</v>
      </c>
      <c r="M62" s="492">
        <v>0</v>
      </c>
      <c r="N62" s="492">
        <v>0</v>
      </c>
    </row>
    <row r="63" spans="1:14" s="420" customFormat="1" ht="15" hidden="1" customHeight="1">
      <c r="A63" s="1125"/>
      <c r="B63" s="1126"/>
      <c r="C63" s="1125"/>
      <c r="D63" s="1126"/>
      <c r="E63" s="1080"/>
      <c r="F63" s="1081"/>
      <c r="G63" s="472" t="s">
        <v>2</v>
      </c>
      <c r="H63" s="470">
        <f>I63+L63</f>
        <v>3000000</v>
      </c>
      <c r="I63" s="470">
        <f t="shared" si="27"/>
        <v>3000000</v>
      </c>
      <c r="J63" s="470">
        <f>J61+J62</f>
        <v>0</v>
      </c>
      <c r="K63" s="470">
        <f>K61+K62</f>
        <v>3000000</v>
      </c>
      <c r="L63" s="470">
        <f t="shared" si="28"/>
        <v>0</v>
      </c>
      <c r="M63" s="470">
        <f>M61+M62</f>
        <v>0</v>
      </c>
      <c r="N63" s="470">
        <f>N61+N62</f>
        <v>0</v>
      </c>
    </row>
    <row r="64" spans="1:14" s="430" customFormat="1" ht="15" hidden="1" customHeight="1">
      <c r="A64" s="1112" t="s">
        <v>929</v>
      </c>
      <c r="B64" s="1113"/>
      <c r="C64" s="1113"/>
      <c r="D64" s="1113"/>
      <c r="E64" s="1113"/>
      <c r="F64" s="1114"/>
      <c r="G64" s="490" t="s">
        <v>0</v>
      </c>
      <c r="H64" s="491">
        <f t="shared" si="26"/>
        <v>13612000</v>
      </c>
      <c r="I64" s="491">
        <f t="shared" si="27"/>
        <v>13612000</v>
      </c>
      <c r="J64" s="491">
        <f>J67</f>
        <v>0</v>
      </c>
      <c r="K64" s="491">
        <f>K67</f>
        <v>13612000</v>
      </c>
      <c r="L64" s="491">
        <f t="shared" si="28"/>
        <v>0</v>
      </c>
      <c r="M64" s="491">
        <f>M67</f>
        <v>0</v>
      </c>
      <c r="N64" s="491">
        <f>N67</f>
        <v>0</v>
      </c>
    </row>
    <row r="65" spans="1:14" s="430" customFormat="1" ht="15" hidden="1" customHeight="1">
      <c r="A65" s="1115"/>
      <c r="B65" s="1116"/>
      <c r="C65" s="1116"/>
      <c r="D65" s="1116"/>
      <c r="E65" s="1116"/>
      <c r="F65" s="1117"/>
      <c r="G65" s="490" t="s">
        <v>1</v>
      </c>
      <c r="H65" s="491">
        <f t="shared" si="26"/>
        <v>0</v>
      </c>
      <c r="I65" s="491">
        <f t="shared" si="27"/>
        <v>0</v>
      </c>
      <c r="J65" s="491">
        <f t="shared" ref="J65:K66" si="35">J68</f>
        <v>0</v>
      </c>
      <c r="K65" s="491">
        <f t="shared" si="35"/>
        <v>0</v>
      </c>
      <c r="L65" s="491">
        <f t="shared" si="28"/>
        <v>0</v>
      </c>
      <c r="M65" s="491">
        <f t="shared" ref="M65:N66" si="36">M68</f>
        <v>0</v>
      </c>
      <c r="N65" s="491">
        <f t="shared" si="36"/>
        <v>0</v>
      </c>
    </row>
    <row r="66" spans="1:14" s="430" customFormat="1" ht="15" hidden="1" customHeight="1">
      <c r="A66" s="1118"/>
      <c r="B66" s="1119"/>
      <c r="C66" s="1119"/>
      <c r="D66" s="1119"/>
      <c r="E66" s="1119"/>
      <c r="F66" s="1120"/>
      <c r="G66" s="490" t="s">
        <v>2</v>
      </c>
      <c r="H66" s="491">
        <f t="shared" si="26"/>
        <v>13612000</v>
      </c>
      <c r="I66" s="491">
        <f t="shared" si="27"/>
        <v>13612000</v>
      </c>
      <c r="J66" s="491">
        <f t="shared" si="35"/>
        <v>0</v>
      </c>
      <c r="K66" s="491">
        <f t="shared" si="35"/>
        <v>13612000</v>
      </c>
      <c r="L66" s="491">
        <f t="shared" si="28"/>
        <v>0</v>
      </c>
      <c r="M66" s="491">
        <f t="shared" si="36"/>
        <v>0</v>
      </c>
      <c r="N66" s="491">
        <f t="shared" si="36"/>
        <v>0</v>
      </c>
    </row>
    <row r="67" spans="1:14" s="420" customFormat="1" ht="15" hidden="1" customHeight="1">
      <c r="A67" s="1121" t="s">
        <v>67</v>
      </c>
      <c r="B67" s="1122"/>
      <c r="C67" s="1121" t="s">
        <v>514</v>
      </c>
      <c r="D67" s="1122"/>
      <c r="E67" s="1076" t="s">
        <v>928</v>
      </c>
      <c r="F67" s="1077"/>
      <c r="G67" s="469" t="s">
        <v>0</v>
      </c>
      <c r="H67" s="492">
        <f t="shared" si="26"/>
        <v>13612000</v>
      </c>
      <c r="I67" s="492">
        <f t="shared" si="27"/>
        <v>13612000</v>
      </c>
      <c r="J67" s="492">
        <v>0</v>
      </c>
      <c r="K67" s="492">
        <v>13612000</v>
      </c>
      <c r="L67" s="492">
        <f t="shared" si="28"/>
        <v>0</v>
      </c>
      <c r="M67" s="492">
        <v>0</v>
      </c>
      <c r="N67" s="492">
        <v>0</v>
      </c>
    </row>
    <row r="68" spans="1:14" s="420" customFormat="1" ht="15" hidden="1" customHeight="1">
      <c r="A68" s="1123"/>
      <c r="B68" s="1124"/>
      <c r="C68" s="1123"/>
      <c r="D68" s="1124"/>
      <c r="E68" s="1078"/>
      <c r="F68" s="1079"/>
      <c r="G68" s="472" t="s">
        <v>1</v>
      </c>
      <c r="H68" s="492">
        <f t="shared" si="26"/>
        <v>0</v>
      </c>
      <c r="I68" s="492">
        <f t="shared" si="27"/>
        <v>0</v>
      </c>
      <c r="J68" s="492">
        <v>0</v>
      </c>
      <c r="K68" s="492">
        <v>0</v>
      </c>
      <c r="L68" s="492">
        <f t="shared" si="28"/>
        <v>0</v>
      </c>
      <c r="M68" s="492">
        <v>0</v>
      </c>
      <c r="N68" s="492">
        <v>0</v>
      </c>
    </row>
    <row r="69" spans="1:14" s="420" customFormat="1" ht="15" hidden="1" customHeight="1">
      <c r="A69" s="1125"/>
      <c r="B69" s="1126"/>
      <c r="C69" s="1125"/>
      <c r="D69" s="1126"/>
      <c r="E69" s="1080"/>
      <c r="F69" s="1081"/>
      <c r="G69" s="472" t="s">
        <v>2</v>
      </c>
      <c r="H69" s="470">
        <f>I69+L69</f>
        <v>13612000</v>
      </c>
      <c r="I69" s="470">
        <f t="shared" si="27"/>
        <v>13612000</v>
      </c>
      <c r="J69" s="470">
        <f>J67+J68</f>
        <v>0</v>
      </c>
      <c r="K69" s="470">
        <f>K67+K68</f>
        <v>13612000</v>
      </c>
      <c r="L69" s="470">
        <f t="shared" si="28"/>
        <v>0</v>
      </c>
      <c r="M69" s="470">
        <f>M67+M68</f>
        <v>0</v>
      </c>
      <c r="N69" s="470">
        <f>N67+N68</f>
        <v>0</v>
      </c>
    </row>
    <row r="70" spans="1:14" s="430" customFormat="1" ht="15" hidden="1" customHeight="1">
      <c r="A70" s="1112" t="s">
        <v>930</v>
      </c>
      <c r="B70" s="1113"/>
      <c r="C70" s="1113"/>
      <c r="D70" s="1113"/>
      <c r="E70" s="1113"/>
      <c r="F70" s="1114"/>
      <c r="G70" s="490" t="s">
        <v>0</v>
      </c>
      <c r="H70" s="491">
        <f t="shared" si="26"/>
        <v>2588000</v>
      </c>
      <c r="I70" s="491">
        <f t="shared" si="27"/>
        <v>2588000</v>
      </c>
      <c r="J70" s="491">
        <f>J73</f>
        <v>0</v>
      </c>
      <c r="K70" s="491">
        <f>K73</f>
        <v>2588000</v>
      </c>
      <c r="L70" s="491">
        <f t="shared" si="28"/>
        <v>0</v>
      </c>
      <c r="M70" s="491">
        <f>M73</f>
        <v>0</v>
      </c>
      <c r="N70" s="491">
        <f>N73</f>
        <v>0</v>
      </c>
    </row>
    <row r="71" spans="1:14" s="430" customFormat="1" ht="15" hidden="1" customHeight="1">
      <c r="A71" s="1115"/>
      <c r="B71" s="1116"/>
      <c r="C71" s="1116"/>
      <c r="D71" s="1116"/>
      <c r="E71" s="1116"/>
      <c r="F71" s="1117"/>
      <c r="G71" s="490" t="s">
        <v>1</v>
      </c>
      <c r="H71" s="491">
        <f t="shared" si="26"/>
        <v>0</v>
      </c>
      <c r="I71" s="491">
        <f t="shared" si="27"/>
        <v>0</v>
      </c>
      <c r="J71" s="491">
        <f t="shared" ref="J71:K72" si="37">J74</f>
        <v>0</v>
      </c>
      <c r="K71" s="491">
        <f t="shared" si="37"/>
        <v>0</v>
      </c>
      <c r="L71" s="491">
        <f t="shared" si="28"/>
        <v>0</v>
      </c>
      <c r="M71" s="491">
        <f t="shared" ref="M71:N72" si="38">M74</f>
        <v>0</v>
      </c>
      <c r="N71" s="491">
        <f t="shared" si="38"/>
        <v>0</v>
      </c>
    </row>
    <row r="72" spans="1:14" s="430" customFormat="1" ht="15" hidden="1" customHeight="1">
      <c r="A72" s="1118"/>
      <c r="B72" s="1119"/>
      <c r="C72" s="1119"/>
      <c r="D72" s="1119"/>
      <c r="E72" s="1119"/>
      <c r="F72" s="1120"/>
      <c r="G72" s="490" t="s">
        <v>2</v>
      </c>
      <c r="H72" s="491">
        <f t="shared" si="26"/>
        <v>2588000</v>
      </c>
      <c r="I72" s="491">
        <f t="shared" si="27"/>
        <v>2588000</v>
      </c>
      <c r="J72" s="491">
        <f t="shared" si="37"/>
        <v>0</v>
      </c>
      <c r="K72" s="491">
        <f t="shared" si="37"/>
        <v>2588000</v>
      </c>
      <c r="L72" s="491">
        <f t="shared" si="28"/>
        <v>0</v>
      </c>
      <c r="M72" s="491">
        <f t="shared" si="38"/>
        <v>0</v>
      </c>
      <c r="N72" s="491">
        <f t="shared" si="38"/>
        <v>0</v>
      </c>
    </row>
    <row r="73" spans="1:14" s="420" customFormat="1" ht="15" hidden="1" customHeight="1">
      <c r="A73" s="1121" t="s">
        <v>67</v>
      </c>
      <c r="B73" s="1122"/>
      <c r="C73" s="1121" t="s">
        <v>421</v>
      </c>
      <c r="D73" s="1122"/>
      <c r="E73" s="1076" t="s">
        <v>928</v>
      </c>
      <c r="F73" s="1077"/>
      <c r="G73" s="469" t="s">
        <v>0</v>
      </c>
      <c r="H73" s="470">
        <f t="shared" si="26"/>
        <v>2588000</v>
      </c>
      <c r="I73" s="470">
        <f t="shared" si="27"/>
        <v>2588000</v>
      </c>
      <c r="J73" s="470">
        <v>0</v>
      </c>
      <c r="K73" s="470">
        <v>2588000</v>
      </c>
      <c r="L73" s="470">
        <f t="shared" si="28"/>
        <v>0</v>
      </c>
      <c r="M73" s="470">
        <v>0</v>
      </c>
      <c r="N73" s="470">
        <v>0</v>
      </c>
    </row>
    <row r="74" spans="1:14" s="420" customFormat="1" ht="15" hidden="1" customHeight="1">
      <c r="A74" s="1123"/>
      <c r="B74" s="1124"/>
      <c r="C74" s="1123"/>
      <c r="D74" s="1124"/>
      <c r="E74" s="1078"/>
      <c r="F74" s="1079"/>
      <c r="G74" s="472" t="s">
        <v>1</v>
      </c>
      <c r="H74" s="470">
        <f t="shared" si="26"/>
        <v>0</v>
      </c>
      <c r="I74" s="470">
        <f t="shared" si="27"/>
        <v>0</v>
      </c>
      <c r="J74" s="470">
        <v>0</v>
      </c>
      <c r="K74" s="470">
        <v>0</v>
      </c>
      <c r="L74" s="470">
        <f t="shared" si="28"/>
        <v>0</v>
      </c>
      <c r="M74" s="470">
        <v>0</v>
      </c>
      <c r="N74" s="470">
        <v>0</v>
      </c>
    </row>
    <row r="75" spans="1:14" s="420" customFormat="1" ht="15" hidden="1" customHeight="1">
      <c r="A75" s="1125"/>
      <c r="B75" s="1126"/>
      <c r="C75" s="1125"/>
      <c r="D75" s="1126"/>
      <c r="E75" s="1080"/>
      <c r="F75" s="1081"/>
      <c r="G75" s="472" t="s">
        <v>2</v>
      </c>
      <c r="H75" s="470">
        <f>I75+L75</f>
        <v>2588000</v>
      </c>
      <c r="I75" s="470">
        <f t="shared" si="27"/>
        <v>2588000</v>
      </c>
      <c r="J75" s="470">
        <f>J73+J74</f>
        <v>0</v>
      </c>
      <c r="K75" s="470">
        <f>K73+K74</f>
        <v>2588000</v>
      </c>
      <c r="L75" s="470">
        <f t="shared" si="28"/>
        <v>0</v>
      </c>
      <c r="M75" s="470">
        <f>M73+M74</f>
        <v>0</v>
      </c>
      <c r="N75" s="470">
        <f>N73+N74</f>
        <v>0</v>
      </c>
    </row>
    <row r="76" spans="1:14" s="430" customFormat="1" ht="15" hidden="1" customHeight="1">
      <c r="A76" s="1112" t="s">
        <v>423</v>
      </c>
      <c r="B76" s="1113"/>
      <c r="C76" s="1113"/>
      <c r="D76" s="1113"/>
      <c r="E76" s="1113"/>
      <c r="F76" s="1114"/>
      <c r="G76" s="490" t="s">
        <v>0</v>
      </c>
      <c r="H76" s="491">
        <f t="shared" si="26"/>
        <v>3682000</v>
      </c>
      <c r="I76" s="491">
        <f t="shared" si="27"/>
        <v>3682000</v>
      </c>
      <c r="J76" s="491">
        <f>J79</f>
        <v>0</v>
      </c>
      <c r="K76" s="491">
        <f>K79</f>
        <v>3682000</v>
      </c>
      <c r="L76" s="491">
        <f t="shared" si="28"/>
        <v>0</v>
      </c>
      <c r="M76" s="491">
        <f>M79</f>
        <v>0</v>
      </c>
      <c r="N76" s="491">
        <f>N79</f>
        <v>0</v>
      </c>
    </row>
    <row r="77" spans="1:14" s="430" customFormat="1" ht="15" hidden="1" customHeight="1">
      <c r="A77" s="1115"/>
      <c r="B77" s="1116"/>
      <c r="C77" s="1116"/>
      <c r="D77" s="1116"/>
      <c r="E77" s="1116"/>
      <c r="F77" s="1117"/>
      <c r="G77" s="490" t="s">
        <v>1</v>
      </c>
      <c r="H77" s="491">
        <f t="shared" si="26"/>
        <v>0</v>
      </c>
      <c r="I77" s="491">
        <f t="shared" si="27"/>
        <v>0</v>
      </c>
      <c r="J77" s="491">
        <f t="shared" ref="J77:K78" si="39">J80</f>
        <v>0</v>
      </c>
      <c r="K77" s="491">
        <f t="shared" si="39"/>
        <v>0</v>
      </c>
      <c r="L77" s="491">
        <f t="shared" si="28"/>
        <v>0</v>
      </c>
      <c r="M77" s="491">
        <f t="shared" ref="M77:N78" si="40">M80</f>
        <v>0</v>
      </c>
      <c r="N77" s="491">
        <f t="shared" si="40"/>
        <v>0</v>
      </c>
    </row>
    <row r="78" spans="1:14" s="430" customFormat="1" ht="15" hidden="1" customHeight="1">
      <c r="A78" s="1118"/>
      <c r="B78" s="1119"/>
      <c r="C78" s="1119"/>
      <c r="D78" s="1119"/>
      <c r="E78" s="1119"/>
      <c r="F78" s="1120"/>
      <c r="G78" s="490" t="s">
        <v>2</v>
      </c>
      <c r="H78" s="491">
        <f t="shared" si="26"/>
        <v>3682000</v>
      </c>
      <c r="I78" s="491">
        <f t="shared" si="27"/>
        <v>3682000</v>
      </c>
      <c r="J78" s="491">
        <f t="shared" si="39"/>
        <v>0</v>
      </c>
      <c r="K78" s="491">
        <f t="shared" si="39"/>
        <v>3682000</v>
      </c>
      <c r="L78" s="491">
        <f t="shared" si="28"/>
        <v>0</v>
      </c>
      <c r="M78" s="491">
        <f t="shared" si="40"/>
        <v>0</v>
      </c>
      <c r="N78" s="491">
        <f t="shared" si="40"/>
        <v>0</v>
      </c>
    </row>
    <row r="79" spans="1:14" s="420" customFormat="1" ht="15" hidden="1" customHeight="1">
      <c r="A79" s="1121" t="s">
        <v>67</v>
      </c>
      <c r="B79" s="1122"/>
      <c r="C79" s="1121" t="s">
        <v>421</v>
      </c>
      <c r="D79" s="1122"/>
      <c r="E79" s="1076" t="s">
        <v>928</v>
      </c>
      <c r="F79" s="1077"/>
      <c r="G79" s="469" t="s">
        <v>0</v>
      </c>
      <c r="H79" s="492">
        <f t="shared" si="26"/>
        <v>3682000</v>
      </c>
      <c r="I79" s="492">
        <f t="shared" si="27"/>
        <v>3682000</v>
      </c>
      <c r="J79" s="492">
        <v>0</v>
      </c>
      <c r="K79" s="492">
        <v>3682000</v>
      </c>
      <c r="L79" s="492">
        <f t="shared" si="28"/>
        <v>0</v>
      </c>
      <c r="M79" s="492">
        <v>0</v>
      </c>
      <c r="N79" s="492">
        <v>0</v>
      </c>
    </row>
    <row r="80" spans="1:14" s="420" customFormat="1" ht="15" hidden="1" customHeight="1">
      <c r="A80" s="1123"/>
      <c r="B80" s="1124"/>
      <c r="C80" s="1123"/>
      <c r="D80" s="1124"/>
      <c r="E80" s="1078"/>
      <c r="F80" s="1079"/>
      <c r="G80" s="472" t="s">
        <v>1</v>
      </c>
      <c r="H80" s="492">
        <f t="shared" si="26"/>
        <v>0</v>
      </c>
      <c r="I80" s="492">
        <f t="shared" si="27"/>
        <v>0</v>
      </c>
      <c r="J80" s="492">
        <v>0</v>
      </c>
      <c r="K80" s="492">
        <v>0</v>
      </c>
      <c r="L80" s="492">
        <f t="shared" si="28"/>
        <v>0</v>
      </c>
      <c r="M80" s="492">
        <v>0</v>
      </c>
      <c r="N80" s="492">
        <v>0</v>
      </c>
    </row>
    <row r="81" spans="1:14" s="420" customFormat="1" ht="15" hidden="1" customHeight="1">
      <c r="A81" s="1125"/>
      <c r="B81" s="1126"/>
      <c r="C81" s="1125"/>
      <c r="D81" s="1126"/>
      <c r="E81" s="1080"/>
      <c r="F81" s="1081"/>
      <c r="G81" s="472" t="s">
        <v>2</v>
      </c>
      <c r="H81" s="470">
        <f>I81+L81</f>
        <v>3682000</v>
      </c>
      <c r="I81" s="470">
        <f t="shared" si="27"/>
        <v>3682000</v>
      </c>
      <c r="J81" s="470">
        <f>J79+J80</f>
        <v>0</v>
      </c>
      <c r="K81" s="470">
        <f>K79+K80</f>
        <v>3682000</v>
      </c>
      <c r="L81" s="470">
        <f t="shared" si="28"/>
        <v>0</v>
      </c>
      <c r="M81" s="470">
        <f>M79+M80</f>
        <v>0</v>
      </c>
      <c r="N81" s="470">
        <f>N79+N80</f>
        <v>0</v>
      </c>
    </row>
    <row r="82" spans="1:14" s="430" customFormat="1" ht="15" hidden="1" customHeight="1">
      <c r="A82" s="1112" t="s">
        <v>520</v>
      </c>
      <c r="B82" s="1113"/>
      <c r="C82" s="1113"/>
      <c r="D82" s="1113"/>
      <c r="E82" s="1113"/>
      <c r="F82" s="1114"/>
      <c r="G82" s="490" t="s">
        <v>0</v>
      </c>
      <c r="H82" s="491">
        <f t="shared" si="26"/>
        <v>1393000</v>
      </c>
      <c r="I82" s="491">
        <f t="shared" si="27"/>
        <v>1393000</v>
      </c>
      <c r="J82" s="491">
        <f>J85</f>
        <v>0</v>
      </c>
      <c r="K82" s="491">
        <f>K85</f>
        <v>1393000</v>
      </c>
      <c r="L82" s="491">
        <f t="shared" si="28"/>
        <v>0</v>
      </c>
      <c r="M82" s="491">
        <f>M85</f>
        <v>0</v>
      </c>
      <c r="N82" s="491">
        <f>N85</f>
        <v>0</v>
      </c>
    </row>
    <row r="83" spans="1:14" s="430" customFormat="1" ht="15" hidden="1" customHeight="1">
      <c r="A83" s="1115"/>
      <c r="B83" s="1116"/>
      <c r="C83" s="1116"/>
      <c r="D83" s="1116"/>
      <c r="E83" s="1116"/>
      <c r="F83" s="1117"/>
      <c r="G83" s="490" t="s">
        <v>1</v>
      </c>
      <c r="H83" s="491">
        <f t="shared" si="26"/>
        <v>0</v>
      </c>
      <c r="I83" s="491">
        <f t="shared" si="27"/>
        <v>0</v>
      </c>
      <c r="J83" s="491">
        <f t="shared" ref="J83:K84" si="41">J86</f>
        <v>0</v>
      </c>
      <c r="K83" s="491">
        <f t="shared" si="41"/>
        <v>0</v>
      </c>
      <c r="L83" s="491">
        <f t="shared" si="28"/>
        <v>0</v>
      </c>
      <c r="M83" s="491">
        <f t="shared" ref="M83:N84" si="42">M86</f>
        <v>0</v>
      </c>
      <c r="N83" s="491">
        <f t="shared" si="42"/>
        <v>0</v>
      </c>
    </row>
    <row r="84" spans="1:14" s="430" customFormat="1" ht="15" hidden="1" customHeight="1">
      <c r="A84" s="1118"/>
      <c r="B84" s="1119"/>
      <c r="C84" s="1119"/>
      <c r="D84" s="1119"/>
      <c r="E84" s="1119"/>
      <c r="F84" s="1120"/>
      <c r="G84" s="490" t="s">
        <v>2</v>
      </c>
      <c r="H84" s="491">
        <f t="shared" si="26"/>
        <v>1393000</v>
      </c>
      <c r="I84" s="491">
        <f t="shared" si="27"/>
        <v>1393000</v>
      </c>
      <c r="J84" s="491">
        <f t="shared" si="41"/>
        <v>0</v>
      </c>
      <c r="K84" s="491">
        <f t="shared" si="41"/>
        <v>1393000</v>
      </c>
      <c r="L84" s="491">
        <f t="shared" si="28"/>
        <v>0</v>
      </c>
      <c r="M84" s="491">
        <f t="shared" si="42"/>
        <v>0</v>
      </c>
      <c r="N84" s="491">
        <f t="shared" si="42"/>
        <v>0</v>
      </c>
    </row>
    <row r="85" spans="1:14" s="420" customFormat="1" ht="15" hidden="1" customHeight="1">
      <c r="A85" s="1121" t="s">
        <v>67</v>
      </c>
      <c r="B85" s="1122"/>
      <c r="C85" s="1121" t="s">
        <v>421</v>
      </c>
      <c r="D85" s="1122"/>
      <c r="E85" s="1076" t="s">
        <v>928</v>
      </c>
      <c r="F85" s="1077"/>
      <c r="G85" s="469" t="s">
        <v>0</v>
      </c>
      <c r="H85" s="470">
        <f t="shared" si="26"/>
        <v>1393000</v>
      </c>
      <c r="I85" s="470">
        <f t="shared" si="27"/>
        <v>1393000</v>
      </c>
      <c r="J85" s="470">
        <v>0</v>
      </c>
      <c r="K85" s="470">
        <v>1393000</v>
      </c>
      <c r="L85" s="470">
        <f t="shared" si="28"/>
        <v>0</v>
      </c>
      <c r="M85" s="470">
        <v>0</v>
      </c>
      <c r="N85" s="470">
        <v>0</v>
      </c>
    </row>
    <row r="86" spans="1:14" s="420" customFormat="1" ht="15" hidden="1" customHeight="1">
      <c r="A86" s="1123"/>
      <c r="B86" s="1124"/>
      <c r="C86" s="1123"/>
      <c r="D86" s="1124"/>
      <c r="E86" s="1078"/>
      <c r="F86" s="1079"/>
      <c r="G86" s="472" t="s">
        <v>1</v>
      </c>
      <c r="H86" s="470">
        <f t="shared" si="26"/>
        <v>0</v>
      </c>
      <c r="I86" s="470">
        <f t="shared" si="27"/>
        <v>0</v>
      </c>
      <c r="J86" s="470">
        <v>0</v>
      </c>
      <c r="K86" s="470">
        <v>0</v>
      </c>
      <c r="L86" s="470">
        <f t="shared" si="28"/>
        <v>0</v>
      </c>
      <c r="M86" s="470">
        <v>0</v>
      </c>
      <c r="N86" s="470">
        <v>0</v>
      </c>
    </row>
    <row r="87" spans="1:14" s="420" customFormat="1" ht="15" hidden="1" customHeight="1">
      <c r="A87" s="1125"/>
      <c r="B87" s="1126"/>
      <c r="C87" s="1125"/>
      <c r="D87" s="1126"/>
      <c r="E87" s="1080"/>
      <c r="F87" s="1081"/>
      <c r="G87" s="472" t="s">
        <v>2</v>
      </c>
      <c r="H87" s="470">
        <f>I87+L87</f>
        <v>1393000</v>
      </c>
      <c r="I87" s="470">
        <f t="shared" si="27"/>
        <v>1393000</v>
      </c>
      <c r="J87" s="470">
        <f>J85+J86</f>
        <v>0</v>
      </c>
      <c r="K87" s="470">
        <f>K85+K86</f>
        <v>1393000</v>
      </c>
      <c r="L87" s="470">
        <f t="shared" si="28"/>
        <v>0</v>
      </c>
      <c r="M87" s="470">
        <f>M85+M86</f>
        <v>0</v>
      </c>
      <c r="N87" s="470">
        <f>N85+N86</f>
        <v>0</v>
      </c>
    </row>
    <row r="88" spans="1:14" s="430" customFormat="1" ht="15" hidden="1" customHeight="1">
      <c r="A88" s="1112" t="s">
        <v>428</v>
      </c>
      <c r="B88" s="1113"/>
      <c r="C88" s="1113"/>
      <c r="D88" s="1113"/>
      <c r="E88" s="1113"/>
      <c r="F88" s="1114"/>
      <c r="G88" s="490" t="s">
        <v>0</v>
      </c>
      <c r="H88" s="491">
        <f t="shared" si="26"/>
        <v>1173556</v>
      </c>
      <c r="I88" s="491">
        <f t="shared" si="27"/>
        <v>1173556</v>
      </c>
      <c r="J88" s="491">
        <f>J91</f>
        <v>0</v>
      </c>
      <c r="K88" s="491">
        <f>K91</f>
        <v>1173556</v>
      </c>
      <c r="L88" s="491">
        <f t="shared" si="28"/>
        <v>0</v>
      </c>
      <c r="M88" s="491">
        <f>M91</f>
        <v>0</v>
      </c>
      <c r="N88" s="491">
        <f>N91</f>
        <v>0</v>
      </c>
    </row>
    <row r="89" spans="1:14" s="430" customFormat="1" ht="15" hidden="1" customHeight="1">
      <c r="A89" s="1115"/>
      <c r="B89" s="1116"/>
      <c r="C89" s="1116"/>
      <c r="D89" s="1116"/>
      <c r="E89" s="1116"/>
      <c r="F89" s="1117"/>
      <c r="G89" s="490" t="s">
        <v>1</v>
      </c>
      <c r="H89" s="491">
        <f t="shared" si="26"/>
        <v>0</v>
      </c>
      <c r="I89" s="491">
        <f t="shared" si="27"/>
        <v>0</v>
      </c>
      <c r="J89" s="491">
        <f t="shared" ref="J89:K90" si="43">J92</f>
        <v>0</v>
      </c>
      <c r="K89" s="491">
        <f t="shared" si="43"/>
        <v>0</v>
      </c>
      <c r="L89" s="491">
        <f t="shared" si="28"/>
        <v>0</v>
      </c>
      <c r="M89" s="491">
        <f t="shared" ref="M89:N90" si="44">M92</f>
        <v>0</v>
      </c>
      <c r="N89" s="491">
        <f t="shared" si="44"/>
        <v>0</v>
      </c>
    </row>
    <row r="90" spans="1:14" s="430" customFormat="1" ht="15" hidden="1" customHeight="1">
      <c r="A90" s="1118"/>
      <c r="B90" s="1119"/>
      <c r="C90" s="1119"/>
      <c r="D90" s="1119"/>
      <c r="E90" s="1119"/>
      <c r="F90" s="1120"/>
      <c r="G90" s="490" t="s">
        <v>2</v>
      </c>
      <c r="H90" s="491">
        <f t="shared" si="26"/>
        <v>1173556</v>
      </c>
      <c r="I90" s="491">
        <f t="shared" si="27"/>
        <v>1173556</v>
      </c>
      <c r="J90" s="491">
        <f t="shared" si="43"/>
        <v>0</v>
      </c>
      <c r="K90" s="491">
        <f t="shared" si="43"/>
        <v>1173556</v>
      </c>
      <c r="L90" s="491">
        <f t="shared" si="28"/>
        <v>0</v>
      </c>
      <c r="M90" s="491">
        <f t="shared" si="44"/>
        <v>0</v>
      </c>
      <c r="N90" s="491">
        <f t="shared" si="44"/>
        <v>0</v>
      </c>
    </row>
    <row r="91" spans="1:14" s="420" customFormat="1" ht="15" hidden="1" customHeight="1">
      <c r="A91" s="1121" t="s">
        <v>67</v>
      </c>
      <c r="B91" s="1122"/>
      <c r="C91" s="1121" t="s">
        <v>421</v>
      </c>
      <c r="D91" s="1122"/>
      <c r="E91" s="1076" t="s">
        <v>931</v>
      </c>
      <c r="F91" s="1077"/>
      <c r="G91" s="469" t="s">
        <v>0</v>
      </c>
      <c r="H91" s="492">
        <f t="shared" si="26"/>
        <v>1173556</v>
      </c>
      <c r="I91" s="492">
        <f t="shared" si="27"/>
        <v>1173556</v>
      </c>
      <c r="J91" s="492">
        <f>J94+J97</f>
        <v>0</v>
      </c>
      <c r="K91" s="492">
        <f>K94+K97</f>
        <v>1173556</v>
      </c>
      <c r="L91" s="492">
        <f t="shared" si="28"/>
        <v>0</v>
      </c>
      <c r="M91" s="492">
        <f>M94+M97</f>
        <v>0</v>
      </c>
      <c r="N91" s="492">
        <f>N94+N97</f>
        <v>0</v>
      </c>
    </row>
    <row r="92" spans="1:14" s="420" customFormat="1" ht="15" hidden="1" customHeight="1">
      <c r="A92" s="1123"/>
      <c r="B92" s="1124"/>
      <c r="C92" s="1123"/>
      <c r="D92" s="1124"/>
      <c r="E92" s="1078"/>
      <c r="F92" s="1079"/>
      <c r="G92" s="472" t="s">
        <v>1</v>
      </c>
      <c r="H92" s="492">
        <f t="shared" si="26"/>
        <v>0</v>
      </c>
      <c r="I92" s="492">
        <f t="shared" si="27"/>
        <v>0</v>
      </c>
      <c r="J92" s="492">
        <f t="shared" ref="J92:K93" si="45">J95+J98</f>
        <v>0</v>
      </c>
      <c r="K92" s="492">
        <f t="shared" si="45"/>
        <v>0</v>
      </c>
      <c r="L92" s="492">
        <f t="shared" si="28"/>
        <v>0</v>
      </c>
      <c r="M92" s="492">
        <f t="shared" ref="M92:N93" si="46">M95+M98</f>
        <v>0</v>
      </c>
      <c r="N92" s="492">
        <f t="shared" si="46"/>
        <v>0</v>
      </c>
    </row>
    <row r="93" spans="1:14" s="420" customFormat="1" ht="15" hidden="1" customHeight="1">
      <c r="A93" s="1123"/>
      <c r="B93" s="1124"/>
      <c r="C93" s="1123"/>
      <c r="D93" s="1124"/>
      <c r="E93" s="1080"/>
      <c r="F93" s="1081"/>
      <c r="G93" s="472" t="s">
        <v>2</v>
      </c>
      <c r="H93" s="492">
        <f t="shared" si="26"/>
        <v>1173556</v>
      </c>
      <c r="I93" s="492">
        <f t="shared" si="27"/>
        <v>1173556</v>
      </c>
      <c r="J93" s="492">
        <f t="shared" si="45"/>
        <v>0</v>
      </c>
      <c r="K93" s="492">
        <f t="shared" si="45"/>
        <v>1173556</v>
      </c>
      <c r="L93" s="492">
        <f t="shared" si="28"/>
        <v>0</v>
      </c>
      <c r="M93" s="492">
        <f t="shared" si="46"/>
        <v>0</v>
      </c>
      <c r="N93" s="492">
        <f t="shared" si="46"/>
        <v>0</v>
      </c>
    </row>
    <row r="94" spans="1:14" s="496" customFormat="1" ht="15" hidden="1" customHeight="1">
      <c r="A94" s="1136"/>
      <c r="B94" s="1137"/>
      <c r="C94" s="1136"/>
      <c r="D94" s="1137"/>
      <c r="E94" s="1138" t="s">
        <v>932</v>
      </c>
      <c r="F94" s="1139"/>
      <c r="G94" s="493" t="s">
        <v>0</v>
      </c>
      <c r="H94" s="494">
        <f t="shared" si="26"/>
        <v>1092887</v>
      </c>
      <c r="I94" s="494">
        <f t="shared" si="27"/>
        <v>1092887</v>
      </c>
      <c r="J94" s="494">
        <v>0</v>
      </c>
      <c r="K94" s="494">
        <v>1092887</v>
      </c>
      <c r="L94" s="495">
        <f>M94+N94</f>
        <v>0</v>
      </c>
      <c r="M94" s="494">
        <v>0</v>
      </c>
      <c r="N94" s="494">
        <v>0</v>
      </c>
    </row>
    <row r="95" spans="1:14" s="496" customFormat="1" ht="15" hidden="1" customHeight="1">
      <c r="A95" s="1136"/>
      <c r="B95" s="1124"/>
      <c r="C95" s="1136"/>
      <c r="D95" s="1124"/>
      <c r="E95" s="1078"/>
      <c r="F95" s="1079"/>
      <c r="G95" s="497" t="s">
        <v>1</v>
      </c>
      <c r="H95" s="494">
        <f t="shared" si="26"/>
        <v>0</v>
      </c>
      <c r="I95" s="494">
        <f t="shared" si="27"/>
        <v>0</v>
      </c>
      <c r="J95" s="494">
        <v>0</v>
      </c>
      <c r="K95" s="494">
        <v>0</v>
      </c>
      <c r="L95" s="495">
        <f t="shared" ref="L95:L96" si="47">M95+N95</f>
        <v>0</v>
      </c>
      <c r="M95" s="494">
        <v>0</v>
      </c>
      <c r="N95" s="494">
        <v>0</v>
      </c>
    </row>
    <row r="96" spans="1:14" s="496" customFormat="1" ht="15" hidden="1" customHeight="1">
      <c r="A96" s="1136"/>
      <c r="B96" s="1124"/>
      <c r="C96" s="1136"/>
      <c r="D96" s="1124"/>
      <c r="E96" s="1080"/>
      <c r="F96" s="1081"/>
      <c r="G96" s="497" t="s">
        <v>2</v>
      </c>
      <c r="H96" s="494">
        <f t="shared" si="26"/>
        <v>1092887</v>
      </c>
      <c r="I96" s="494">
        <f t="shared" si="27"/>
        <v>1092887</v>
      </c>
      <c r="J96" s="494">
        <f>J94+J95</f>
        <v>0</v>
      </c>
      <c r="K96" s="494">
        <f>K94+K95</f>
        <v>1092887</v>
      </c>
      <c r="L96" s="495">
        <f t="shared" si="47"/>
        <v>0</v>
      </c>
      <c r="M96" s="494">
        <f>M94+M95</f>
        <v>0</v>
      </c>
      <c r="N96" s="494">
        <f>N94+N95</f>
        <v>0</v>
      </c>
    </row>
    <row r="97" spans="1:14" s="496" customFormat="1" ht="15" hidden="1" customHeight="1">
      <c r="A97" s="1136"/>
      <c r="B97" s="1137"/>
      <c r="C97" s="1136"/>
      <c r="D97" s="1137"/>
      <c r="E97" s="1138" t="s">
        <v>933</v>
      </c>
      <c r="F97" s="1139"/>
      <c r="G97" s="493" t="s">
        <v>0</v>
      </c>
      <c r="H97" s="495">
        <f t="shared" si="26"/>
        <v>80669</v>
      </c>
      <c r="I97" s="495">
        <f t="shared" si="27"/>
        <v>80669</v>
      </c>
      <c r="J97" s="495">
        <v>0</v>
      </c>
      <c r="K97" s="495">
        <v>80669</v>
      </c>
      <c r="L97" s="495">
        <f>M97+N97</f>
        <v>0</v>
      </c>
      <c r="M97" s="495">
        <v>0</v>
      </c>
      <c r="N97" s="495">
        <v>0</v>
      </c>
    </row>
    <row r="98" spans="1:14" s="496" customFormat="1" ht="15" hidden="1" customHeight="1">
      <c r="A98" s="1136"/>
      <c r="B98" s="1124"/>
      <c r="C98" s="1136"/>
      <c r="D98" s="1124"/>
      <c r="E98" s="1078"/>
      <c r="F98" s="1079"/>
      <c r="G98" s="497" t="s">
        <v>1</v>
      </c>
      <c r="H98" s="495">
        <f t="shared" si="26"/>
        <v>0</v>
      </c>
      <c r="I98" s="495">
        <f t="shared" si="27"/>
        <v>0</v>
      </c>
      <c r="J98" s="495">
        <v>0</v>
      </c>
      <c r="K98" s="495">
        <v>0</v>
      </c>
      <c r="L98" s="495">
        <f t="shared" ref="L98:L161" si="48">M98+N98</f>
        <v>0</v>
      </c>
      <c r="M98" s="495">
        <v>0</v>
      </c>
      <c r="N98" s="495">
        <v>0</v>
      </c>
    </row>
    <row r="99" spans="1:14" s="496" customFormat="1" ht="15" hidden="1" customHeight="1">
      <c r="A99" s="1140"/>
      <c r="B99" s="1126"/>
      <c r="C99" s="1140"/>
      <c r="D99" s="1126"/>
      <c r="E99" s="1080"/>
      <c r="F99" s="1081"/>
      <c r="G99" s="497" t="s">
        <v>2</v>
      </c>
      <c r="H99" s="494">
        <f t="shared" si="26"/>
        <v>80669</v>
      </c>
      <c r="I99" s="494">
        <f t="shared" si="27"/>
        <v>80669</v>
      </c>
      <c r="J99" s="494">
        <f>J97+J98</f>
        <v>0</v>
      </c>
      <c r="K99" s="494">
        <f>K97+K98</f>
        <v>80669</v>
      </c>
      <c r="L99" s="495">
        <f t="shared" si="48"/>
        <v>0</v>
      </c>
      <c r="M99" s="494">
        <f>M97+M98</f>
        <v>0</v>
      </c>
      <c r="N99" s="494">
        <f>N97+N98</f>
        <v>0</v>
      </c>
    </row>
    <row r="100" spans="1:14" s="430" customFormat="1" ht="15" hidden="1" customHeight="1">
      <c r="A100" s="1112" t="s">
        <v>424</v>
      </c>
      <c r="B100" s="1113"/>
      <c r="C100" s="1113"/>
      <c r="D100" s="1113"/>
      <c r="E100" s="1113"/>
      <c r="F100" s="1114"/>
      <c r="G100" s="490" t="s">
        <v>0</v>
      </c>
      <c r="H100" s="491">
        <f t="shared" si="26"/>
        <v>1530000</v>
      </c>
      <c r="I100" s="491">
        <f t="shared" si="27"/>
        <v>1530000</v>
      </c>
      <c r="J100" s="491">
        <f>J103</f>
        <v>0</v>
      </c>
      <c r="K100" s="491">
        <f>K103</f>
        <v>1530000</v>
      </c>
      <c r="L100" s="491">
        <f t="shared" si="48"/>
        <v>0</v>
      </c>
      <c r="M100" s="491">
        <f>M103</f>
        <v>0</v>
      </c>
      <c r="N100" s="491">
        <f>N103</f>
        <v>0</v>
      </c>
    </row>
    <row r="101" spans="1:14" s="430" customFormat="1" ht="15" hidden="1" customHeight="1">
      <c r="A101" s="1115"/>
      <c r="B101" s="1116"/>
      <c r="C101" s="1116"/>
      <c r="D101" s="1116"/>
      <c r="E101" s="1116"/>
      <c r="F101" s="1117"/>
      <c r="G101" s="490" t="s">
        <v>1</v>
      </c>
      <c r="H101" s="491">
        <f t="shared" si="26"/>
        <v>0</v>
      </c>
      <c r="I101" s="491">
        <f t="shared" si="27"/>
        <v>0</v>
      </c>
      <c r="J101" s="491">
        <f t="shared" ref="J101:K102" si="49">J104</f>
        <v>0</v>
      </c>
      <c r="K101" s="491">
        <f t="shared" si="49"/>
        <v>0</v>
      </c>
      <c r="L101" s="491">
        <f t="shared" si="48"/>
        <v>0</v>
      </c>
      <c r="M101" s="491">
        <f t="shared" ref="M101:N102" si="50">M104</f>
        <v>0</v>
      </c>
      <c r="N101" s="491">
        <f t="shared" si="50"/>
        <v>0</v>
      </c>
    </row>
    <row r="102" spans="1:14" s="430" customFormat="1" ht="15" hidden="1" customHeight="1">
      <c r="A102" s="1118"/>
      <c r="B102" s="1119"/>
      <c r="C102" s="1119"/>
      <c r="D102" s="1119"/>
      <c r="E102" s="1119"/>
      <c r="F102" s="1120"/>
      <c r="G102" s="490" t="s">
        <v>2</v>
      </c>
      <c r="H102" s="491">
        <f t="shared" si="26"/>
        <v>1530000</v>
      </c>
      <c r="I102" s="491">
        <f t="shared" si="27"/>
        <v>1530000</v>
      </c>
      <c r="J102" s="491">
        <f t="shared" si="49"/>
        <v>0</v>
      </c>
      <c r="K102" s="491">
        <f t="shared" si="49"/>
        <v>1530000</v>
      </c>
      <c r="L102" s="491">
        <f t="shared" si="48"/>
        <v>0</v>
      </c>
      <c r="M102" s="491">
        <f t="shared" si="50"/>
        <v>0</v>
      </c>
      <c r="N102" s="491">
        <f t="shared" si="50"/>
        <v>0</v>
      </c>
    </row>
    <row r="103" spans="1:14" s="420" customFormat="1" ht="15" hidden="1" customHeight="1">
      <c r="A103" s="1121" t="s">
        <v>67</v>
      </c>
      <c r="B103" s="1122"/>
      <c r="C103" s="1121" t="s">
        <v>421</v>
      </c>
      <c r="D103" s="1122"/>
      <c r="E103" s="1076" t="s">
        <v>928</v>
      </c>
      <c r="F103" s="1077"/>
      <c r="G103" s="469" t="s">
        <v>0</v>
      </c>
      <c r="H103" s="470">
        <f t="shared" si="26"/>
        <v>1530000</v>
      </c>
      <c r="I103" s="470">
        <f t="shared" si="27"/>
        <v>1530000</v>
      </c>
      <c r="J103" s="470">
        <v>0</v>
      </c>
      <c r="K103" s="470">
        <v>1530000</v>
      </c>
      <c r="L103" s="470">
        <f t="shared" si="48"/>
        <v>0</v>
      </c>
      <c r="M103" s="470">
        <v>0</v>
      </c>
      <c r="N103" s="470">
        <v>0</v>
      </c>
    </row>
    <row r="104" spans="1:14" s="420" customFormat="1" ht="15" hidden="1" customHeight="1">
      <c r="A104" s="1123"/>
      <c r="B104" s="1124"/>
      <c r="C104" s="1123"/>
      <c r="D104" s="1124"/>
      <c r="E104" s="1078"/>
      <c r="F104" s="1079"/>
      <c r="G104" s="472" t="s">
        <v>1</v>
      </c>
      <c r="H104" s="470">
        <f t="shared" si="26"/>
        <v>0</v>
      </c>
      <c r="I104" s="470">
        <f t="shared" si="27"/>
        <v>0</v>
      </c>
      <c r="J104" s="470">
        <v>0</v>
      </c>
      <c r="K104" s="470">
        <v>0</v>
      </c>
      <c r="L104" s="470">
        <f t="shared" si="48"/>
        <v>0</v>
      </c>
      <c r="M104" s="470">
        <v>0</v>
      </c>
      <c r="N104" s="470">
        <v>0</v>
      </c>
    </row>
    <row r="105" spans="1:14" s="420" customFormat="1" ht="15" hidden="1" customHeight="1">
      <c r="A105" s="1125"/>
      <c r="B105" s="1126"/>
      <c r="C105" s="1125"/>
      <c r="D105" s="1126"/>
      <c r="E105" s="1080"/>
      <c r="F105" s="1081"/>
      <c r="G105" s="472" t="s">
        <v>2</v>
      </c>
      <c r="H105" s="470">
        <f>I105+L105</f>
        <v>1530000</v>
      </c>
      <c r="I105" s="470">
        <f t="shared" si="27"/>
        <v>1530000</v>
      </c>
      <c r="J105" s="470">
        <f>J103+J104</f>
        <v>0</v>
      </c>
      <c r="K105" s="470">
        <f>K103+K104</f>
        <v>1530000</v>
      </c>
      <c r="L105" s="470">
        <f t="shared" si="48"/>
        <v>0</v>
      </c>
      <c r="M105" s="470">
        <f>M103+M104</f>
        <v>0</v>
      </c>
      <c r="N105" s="470">
        <f>N103+N104</f>
        <v>0</v>
      </c>
    </row>
    <row r="106" spans="1:14" s="430" customFormat="1" ht="15" hidden="1" customHeight="1">
      <c r="A106" s="1112" t="s">
        <v>934</v>
      </c>
      <c r="B106" s="1113"/>
      <c r="C106" s="1113"/>
      <c r="D106" s="1113"/>
      <c r="E106" s="1113"/>
      <c r="F106" s="1114"/>
      <c r="G106" s="490" t="s">
        <v>0</v>
      </c>
      <c r="H106" s="491">
        <f t="shared" si="26"/>
        <v>1390000</v>
      </c>
      <c r="I106" s="491">
        <f t="shared" si="27"/>
        <v>1390000</v>
      </c>
      <c r="J106" s="491">
        <f>J109</f>
        <v>0</v>
      </c>
      <c r="K106" s="491">
        <f>K109</f>
        <v>1390000</v>
      </c>
      <c r="L106" s="491">
        <f t="shared" si="48"/>
        <v>0</v>
      </c>
      <c r="M106" s="491">
        <f>M109</f>
        <v>0</v>
      </c>
      <c r="N106" s="491">
        <f>N109</f>
        <v>0</v>
      </c>
    </row>
    <row r="107" spans="1:14" s="430" customFormat="1" ht="15" hidden="1" customHeight="1">
      <c r="A107" s="1115"/>
      <c r="B107" s="1116"/>
      <c r="C107" s="1116"/>
      <c r="D107" s="1116"/>
      <c r="E107" s="1116"/>
      <c r="F107" s="1117"/>
      <c r="G107" s="490" t="s">
        <v>1</v>
      </c>
      <c r="H107" s="491">
        <f t="shared" si="26"/>
        <v>0</v>
      </c>
      <c r="I107" s="491">
        <f t="shared" si="27"/>
        <v>0</v>
      </c>
      <c r="J107" s="491">
        <f t="shared" ref="J107:K108" si="51">J110</f>
        <v>0</v>
      </c>
      <c r="K107" s="491">
        <f t="shared" si="51"/>
        <v>0</v>
      </c>
      <c r="L107" s="491">
        <f t="shared" si="48"/>
        <v>0</v>
      </c>
      <c r="M107" s="491">
        <f t="shared" ref="M107:N108" si="52">M110</f>
        <v>0</v>
      </c>
      <c r="N107" s="491">
        <f t="shared" si="52"/>
        <v>0</v>
      </c>
    </row>
    <row r="108" spans="1:14" s="430" customFormat="1" ht="15" hidden="1" customHeight="1">
      <c r="A108" s="1118"/>
      <c r="B108" s="1119"/>
      <c r="C108" s="1119"/>
      <c r="D108" s="1119"/>
      <c r="E108" s="1119"/>
      <c r="F108" s="1120"/>
      <c r="G108" s="490" t="s">
        <v>2</v>
      </c>
      <c r="H108" s="491">
        <f t="shared" si="26"/>
        <v>1390000</v>
      </c>
      <c r="I108" s="491">
        <f t="shared" si="27"/>
        <v>1390000</v>
      </c>
      <c r="J108" s="491">
        <f t="shared" si="51"/>
        <v>0</v>
      </c>
      <c r="K108" s="491">
        <f t="shared" si="51"/>
        <v>1390000</v>
      </c>
      <c r="L108" s="491">
        <f t="shared" si="48"/>
        <v>0</v>
      </c>
      <c r="M108" s="491">
        <f t="shared" si="52"/>
        <v>0</v>
      </c>
      <c r="N108" s="491">
        <f t="shared" si="52"/>
        <v>0</v>
      </c>
    </row>
    <row r="109" spans="1:14" s="420" customFormat="1" ht="15" hidden="1" customHeight="1">
      <c r="A109" s="1121" t="s">
        <v>67</v>
      </c>
      <c r="B109" s="1122"/>
      <c r="C109" s="1121" t="s">
        <v>935</v>
      </c>
      <c r="D109" s="1122"/>
      <c r="E109" s="1076" t="s">
        <v>928</v>
      </c>
      <c r="F109" s="1077"/>
      <c r="G109" s="469" t="s">
        <v>0</v>
      </c>
      <c r="H109" s="470">
        <f t="shared" si="26"/>
        <v>1390000</v>
      </c>
      <c r="I109" s="470">
        <f t="shared" si="27"/>
        <v>1390000</v>
      </c>
      <c r="J109" s="470">
        <v>0</v>
      </c>
      <c r="K109" s="470">
        <v>1390000</v>
      </c>
      <c r="L109" s="470">
        <f t="shared" si="48"/>
        <v>0</v>
      </c>
      <c r="M109" s="470">
        <v>0</v>
      </c>
      <c r="N109" s="470">
        <v>0</v>
      </c>
    </row>
    <row r="110" spans="1:14" s="420" customFormat="1" ht="15" hidden="1" customHeight="1">
      <c r="A110" s="1123"/>
      <c r="B110" s="1124"/>
      <c r="C110" s="1123"/>
      <c r="D110" s="1124"/>
      <c r="E110" s="1078"/>
      <c r="F110" s="1079"/>
      <c r="G110" s="472" t="s">
        <v>1</v>
      </c>
      <c r="H110" s="470">
        <f t="shared" si="26"/>
        <v>0</v>
      </c>
      <c r="I110" s="470">
        <f t="shared" si="27"/>
        <v>0</v>
      </c>
      <c r="J110" s="470">
        <v>0</v>
      </c>
      <c r="K110" s="470">
        <v>0</v>
      </c>
      <c r="L110" s="470">
        <f t="shared" si="48"/>
        <v>0</v>
      </c>
      <c r="M110" s="470">
        <v>0</v>
      </c>
      <c r="N110" s="470">
        <v>0</v>
      </c>
    </row>
    <row r="111" spans="1:14" s="420" customFormat="1" ht="15" hidden="1" customHeight="1">
      <c r="A111" s="1125"/>
      <c r="B111" s="1126"/>
      <c r="C111" s="1125"/>
      <c r="D111" s="1126"/>
      <c r="E111" s="1080"/>
      <c r="F111" s="1081"/>
      <c r="G111" s="472" t="s">
        <v>2</v>
      </c>
      <c r="H111" s="470">
        <f>I111+L111</f>
        <v>1390000</v>
      </c>
      <c r="I111" s="470">
        <f t="shared" si="27"/>
        <v>1390000</v>
      </c>
      <c r="J111" s="470">
        <f>J109+J110</f>
        <v>0</v>
      </c>
      <c r="K111" s="470">
        <f>K109+K110</f>
        <v>1390000</v>
      </c>
      <c r="L111" s="470">
        <f t="shared" si="48"/>
        <v>0</v>
      </c>
      <c r="M111" s="470">
        <f>M109+M110</f>
        <v>0</v>
      </c>
      <c r="N111" s="470">
        <f>N109+N110</f>
        <v>0</v>
      </c>
    </row>
    <row r="112" spans="1:14" s="430" customFormat="1" ht="15" hidden="1" customHeight="1">
      <c r="A112" s="1112" t="s">
        <v>936</v>
      </c>
      <c r="B112" s="1113"/>
      <c r="C112" s="1113"/>
      <c r="D112" s="1113"/>
      <c r="E112" s="1113"/>
      <c r="F112" s="1114"/>
      <c r="G112" s="490" t="s">
        <v>0</v>
      </c>
      <c r="H112" s="491">
        <f t="shared" si="26"/>
        <v>1900000</v>
      </c>
      <c r="I112" s="491">
        <f t="shared" si="27"/>
        <v>1900000</v>
      </c>
      <c r="J112" s="491">
        <f>J115</f>
        <v>0</v>
      </c>
      <c r="K112" s="491">
        <f>K115</f>
        <v>1900000</v>
      </c>
      <c r="L112" s="491">
        <f t="shared" si="48"/>
        <v>0</v>
      </c>
      <c r="M112" s="491">
        <f>M115</f>
        <v>0</v>
      </c>
      <c r="N112" s="491">
        <f>N115</f>
        <v>0</v>
      </c>
    </row>
    <row r="113" spans="1:14" s="430" customFormat="1" ht="15" hidden="1" customHeight="1">
      <c r="A113" s="1115"/>
      <c r="B113" s="1116"/>
      <c r="C113" s="1116"/>
      <c r="D113" s="1116"/>
      <c r="E113" s="1116"/>
      <c r="F113" s="1117"/>
      <c r="G113" s="490" t="s">
        <v>1</v>
      </c>
      <c r="H113" s="491">
        <f t="shared" si="26"/>
        <v>0</v>
      </c>
      <c r="I113" s="491">
        <f t="shared" si="27"/>
        <v>0</v>
      </c>
      <c r="J113" s="491">
        <f t="shared" ref="J113:K114" si="53">J116</f>
        <v>0</v>
      </c>
      <c r="K113" s="491">
        <f t="shared" si="53"/>
        <v>0</v>
      </c>
      <c r="L113" s="491">
        <f t="shared" si="48"/>
        <v>0</v>
      </c>
      <c r="M113" s="491">
        <f t="shared" ref="M113:N114" si="54">M116</f>
        <v>0</v>
      </c>
      <c r="N113" s="491">
        <f t="shared" si="54"/>
        <v>0</v>
      </c>
    </row>
    <row r="114" spans="1:14" s="430" customFormat="1" ht="15" hidden="1" customHeight="1">
      <c r="A114" s="1118"/>
      <c r="B114" s="1119"/>
      <c r="C114" s="1119"/>
      <c r="D114" s="1119"/>
      <c r="E114" s="1119"/>
      <c r="F114" s="1120"/>
      <c r="G114" s="490" t="s">
        <v>2</v>
      </c>
      <c r="H114" s="491">
        <f t="shared" si="26"/>
        <v>1900000</v>
      </c>
      <c r="I114" s="491">
        <f t="shared" si="27"/>
        <v>1900000</v>
      </c>
      <c r="J114" s="491">
        <f t="shared" si="53"/>
        <v>0</v>
      </c>
      <c r="K114" s="491">
        <f t="shared" si="53"/>
        <v>1900000</v>
      </c>
      <c r="L114" s="491">
        <f t="shared" si="48"/>
        <v>0</v>
      </c>
      <c r="M114" s="491">
        <f t="shared" si="54"/>
        <v>0</v>
      </c>
      <c r="N114" s="491">
        <f t="shared" si="54"/>
        <v>0</v>
      </c>
    </row>
    <row r="115" spans="1:14" s="420" customFormat="1" ht="15" hidden="1" customHeight="1">
      <c r="A115" s="1121" t="s">
        <v>67</v>
      </c>
      <c r="B115" s="1122"/>
      <c r="C115" s="1121" t="s">
        <v>935</v>
      </c>
      <c r="D115" s="1122"/>
      <c r="E115" s="1076" t="s">
        <v>928</v>
      </c>
      <c r="F115" s="1077"/>
      <c r="G115" s="469" t="s">
        <v>0</v>
      </c>
      <c r="H115" s="470">
        <f t="shared" si="26"/>
        <v>1900000</v>
      </c>
      <c r="I115" s="470">
        <f t="shared" si="27"/>
        <v>1900000</v>
      </c>
      <c r="J115" s="470">
        <v>0</v>
      </c>
      <c r="K115" s="470">
        <v>1900000</v>
      </c>
      <c r="L115" s="470">
        <f t="shared" si="48"/>
        <v>0</v>
      </c>
      <c r="M115" s="470">
        <v>0</v>
      </c>
      <c r="N115" s="470">
        <v>0</v>
      </c>
    </row>
    <row r="116" spans="1:14" s="420" customFormat="1" ht="15" hidden="1" customHeight="1">
      <c r="A116" s="1123"/>
      <c r="B116" s="1124"/>
      <c r="C116" s="1123"/>
      <c r="D116" s="1124"/>
      <c r="E116" s="1078"/>
      <c r="F116" s="1079"/>
      <c r="G116" s="472" t="s">
        <v>1</v>
      </c>
      <c r="H116" s="470">
        <f t="shared" si="26"/>
        <v>0</v>
      </c>
      <c r="I116" s="470">
        <f t="shared" si="27"/>
        <v>0</v>
      </c>
      <c r="J116" s="470">
        <v>0</v>
      </c>
      <c r="K116" s="470">
        <v>0</v>
      </c>
      <c r="L116" s="470">
        <f t="shared" si="48"/>
        <v>0</v>
      </c>
      <c r="M116" s="470">
        <v>0</v>
      </c>
      <c r="N116" s="470">
        <v>0</v>
      </c>
    </row>
    <row r="117" spans="1:14" s="420" customFormat="1" ht="15" hidden="1" customHeight="1">
      <c r="A117" s="1125"/>
      <c r="B117" s="1126"/>
      <c r="C117" s="1125"/>
      <c r="D117" s="1126"/>
      <c r="E117" s="1080"/>
      <c r="F117" s="1081"/>
      <c r="G117" s="472" t="s">
        <v>2</v>
      </c>
      <c r="H117" s="470">
        <f>I117+L117</f>
        <v>1900000</v>
      </c>
      <c r="I117" s="470">
        <f t="shared" si="27"/>
        <v>1900000</v>
      </c>
      <c r="J117" s="470">
        <f>J115+J116</f>
        <v>0</v>
      </c>
      <c r="K117" s="470">
        <f>K115+K116</f>
        <v>1900000</v>
      </c>
      <c r="L117" s="470">
        <f t="shared" si="48"/>
        <v>0</v>
      </c>
      <c r="M117" s="470">
        <f>M115+M116</f>
        <v>0</v>
      </c>
      <c r="N117" s="470">
        <f>N115+N116</f>
        <v>0</v>
      </c>
    </row>
    <row r="118" spans="1:14" s="430" customFormat="1" ht="15" hidden="1" customHeight="1">
      <c r="A118" s="1112" t="s">
        <v>937</v>
      </c>
      <c r="B118" s="1113"/>
      <c r="C118" s="1113"/>
      <c r="D118" s="1113"/>
      <c r="E118" s="1113"/>
      <c r="F118" s="1114"/>
      <c r="G118" s="490" t="s">
        <v>0</v>
      </c>
      <c r="H118" s="491">
        <f t="shared" si="26"/>
        <v>1433000</v>
      </c>
      <c r="I118" s="491">
        <f t="shared" si="27"/>
        <v>1433000</v>
      </c>
      <c r="J118" s="491">
        <f>J121</f>
        <v>0</v>
      </c>
      <c r="K118" s="491">
        <f>K121</f>
        <v>1433000</v>
      </c>
      <c r="L118" s="491">
        <f t="shared" si="48"/>
        <v>0</v>
      </c>
      <c r="M118" s="491">
        <f>M121</f>
        <v>0</v>
      </c>
      <c r="N118" s="491">
        <f>N121</f>
        <v>0</v>
      </c>
    </row>
    <row r="119" spans="1:14" s="430" customFormat="1" ht="15" hidden="1" customHeight="1">
      <c r="A119" s="1115"/>
      <c r="B119" s="1116"/>
      <c r="C119" s="1116"/>
      <c r="D119" s="1116"/>
      <c r="E119" s="1116"/>
      <c r="F119" s="1117"/>
      <c r="G119" s="490" t="s">
        <v>1</v>
      </c>
      <c r="H119" s="491">
        <f t="shared" si="26"/>
        <v>0</v>
      </c>
      <c r="I119" s="491">
        <f t="shared" si="27"/>
        <v>0</v>
      </c>
      <c r="J119" s="491">
        <f t="shared" ref="J119:K120" si="55">J122</f>
        <v>0</v>
      </c>
      <c r="K119" s="491">
        <f t="shared" si="55"/>
        <v>0</v>
      </c>
      <c r="L119" s="491">
        <f t="shared" si="48"/>
        <v>0</v>
      </c>
      <c r="M119" s="491">
        <f t="shared" ref="M119:N120" si="56">M122</f>
        <v>0</v>
      </c>
      <c r="N119" s="491">
        <f t="shared" si="56"/>
        <v>0</v>
      </c>
    </row>
    <row r="120" spans="1:14" s="430" customFormat="1" ht="15" hidden="1" customHeight="1">
      <c r="A120" s="1118"/>
      <c r="B120" s="1119"/>
      <c r="C120" s="1119"/>
      <c r="D120" s="1119"/>
      <c r="E120" s="1119"/>
      <c r="F120" s="1120"/>
      <c r="G120" s="490" t="s">
        <v>2</v>
      </c>
      <c r="H120" s="491">
        <f t="shared" si="26"/>
        <v>1433000</v>
      </c>
      <c r="I120" s="491">
        <f t="shared" si="27"/>
        <v>1433000</v>
      </c>
      <c r="J120" s="491">
        <f t="shared" si="55"/>
        <v>0</v>
      </c>
      <c r="K120" s="491">
        <f t="shared" si="55"/>
        <v>1433000</v>
      </c>
      <c r="L120" s="491">
        <f t="shared" si="48"/>
        <v>0</v>
      </c>
      <c r="M120" s="491">
        <f t="shared" si="56"/>
        <v>0</v>
      </c>
      <c r="N120" s="491">
        <f t="shared" si="56"/>
        <v>0</v>
      </c>
    </row>
    <row r="121" spans="1:14" s="420" customFormat="1" ht="15" hidden="1" customHeight="1">
      <c r="A121" s="1121" t="s">
        <v>67</v>
      </c>
      <c r="B121" s="1122"/>
      <c r="C121" s="1121" t="s">
        <v>938</v>
      </c>
      <c r="D121" s="1122"/>
      <c r="E121" s="1076" t="s">
        <v>928</v>
      </c>
      <c r="F121" s="1077"/>
      <c r="G121" s="469" t="s">
        <v>0</v>
      </c>
      <c r="H121" s="492">
        <f t="shared" si="26"/>
        <v>1433000</v>
      </c>
      <c r="I121" s="492">
        <f t="shared" si="27"/>
        <v>1433000</v>
      </c>
      <c r="J121" s="492">
        <v>0</v>
      </c>
      <c r="K121" s="492">
        <v>1433000</v>
      </c>
      <c r="L121" s="492">
        <f t="shared" si="48"/>
        <v>0</v>
      </c>
      <c r="M121" s="492">
        <v>0</v>
      </c>
      <c r="N121" s="492">
        <v>0</v>
      </c>
    </row>
    <row r="122" spans="1:14" s="420" customFormat="1" ht="15" hidden="1" customHeight="1">
      <c r="A122" s="1123"/>
      <c r="B122" s="1124"/>
      <c r="C122" s="1123"/>
      <c r="D122" s="1124"/>
      <c r="E122" s="1078"/>
      <c r="F122" s="1079"/>
      <c r="G122" s="472" t="s">
        <v>1</v>
      </c>
      <c r="H122" s="492">
        <f t="shared" si="26"/>
        <v>0</v>
      </c>
      <c r="I122" s="492">
        <f t="shared" si="27"/>
        <v>0</v>
      </c>
      <c r="J122" s="492">
        <v>0</v>
      </c>
      <c r="K122" s="492">
        <v>0</v>
      </c>
      <c r="L122" s="492">
        <f t="shared" si="48"/>
        <v>0</v>
      </c>
      <c r="M122" s="492">
        <v>0</v>
      </c>
      <c r="N122" s="492">
        <v>0</v>
      </c>
    </row>
    <row r="123" spans="1:14" s="420" customFormat="1" ht="15" hidden="1" customHeight="1">
      <c r="A123" s="1125"/>
      <c r="B123" s="1126"/>
      <c r="C123" s="1125"/>
      <c r="D123" s="1126"/>
      <c r="E123" s="1080"/>
      <c r="F123" s="1081"/>
      <c r="G123" s="472" t="s">
        <v>2</v>
      </c>
      <c r="H123" s="470">
        <f>I123+L123</f>
        <v>1433000</v>
      </c>
      <c r="I123" s="470">
        <f t="shared" si="27"/>
        <v>1433000</v>
      </c>
      <c r="J123" s="470">
        <f>J121+J122</f>
        <v>0</v>
      </c>
      <c r="K123" s="470">
        <f>K121+K122</f>
        <v>1433000</v>
      </c>
      <c r="L123" s="470">
        <f t="shared" si="48"/>
        <v>0</v>
      </c>
      <c r="M123" s="470">
        <f>M121+M122</f>
        <v>0</v>
      </c>
      <c r="N123" s="470">
        <f>N121+N122</f>
        <v>0</v>
      </c>
    </row>
    <row r="124" spans="1:14" s="430" customFormat="1" ht="15" customHeight="1">
      <c r="A124" s="1112" t="s">
        <v>435</v>
      </c>
      <c r="B124" s="1113"/>
      <c r="C124" s="1113"/>
      <c r="D124" s="1113"/>
      <c r="E124" s="1113"/>
      <c r="F124" s="1114"/>
      <c r="G124" s="490" t="s">
        <v>0</v>
      </c>
      <c r="H124" s="491">
        <f t="shared" si="26"/>
        <v>14363000</v>
      </c>
      <c r="I124" s="491">
        <f t="shared" si="27"/>
        <v>14363000</v>
      </c>
      <c r="J124" s="491">
        <f>J127</f>
        <v>0</v>
      </c>
      <c r="K124" s="491">
        <f>K127</f>
        <v>14363000</v>
      </c>
      <c r="L124" s="491">
        <f t="shared" si="48"/>
        <v>0</v>
      </c>
      <c r="M124" s="491">
        <f>M127</f>
        <v>0</v>
      </c>
      <c r="N124" s="491">
        <f>N127</f>
        <v>0</v>
      </c>
    </row>
    <row r="125" spans="1:14" s="430" customFormat="1" ht="15" customHeight="1">
      <c r="A125" s="1115"/>
      <c r="B125" s="1116"/>
      <c r="C125" s="1116"/>
      <c r="D125" s="1116"/>
      <c r="E125" s="1116"/>
      <c r="F125" s="1117"/>
      <c r="G125" s="490" t="s">
        <v>1</v>
      </c>
      <c r="H125" s="491">
        <f t="shared" si="26"/>
        <v>62640</v>
      </c>
      <c r="I125" s="491">
        <f t="shared" si="27"/>
        <v>62640</v>
      </c>
      <c r="J125" s="491">
        <f t="shared" ref="J125:K126" si="57">J128</f>
        <v>0</v>
      </c>
      <c r="K125" s="491">
        <f t="shared" si="57"/>
        <v>62640</v>
      </c>
      <c r="L125" s="491">
        <f t="shared" si="48"/>
        <v>0</v>
      </c>
      <c r="M125" s="491">
        <f t="shared" ref="M125:N126" si="58">M128</f>
        <v>0</v>
      </c>
      <c r="N125" s="491">
        <f t="shared" si="58"/>
        <v>0</v>
      </c>
    </row>
    <row r="126" spans="1:14" s="430" customFormat="1" ht="15" customHeight="1">
      <c r="A126" s="1118"/>
      <c r="B126" s="1119"/>
      <c r="C126" s="1119"/>
      <c r="D126" s="1119"/>
      <c r="E126" s="1119"/>
      <c r="F126" s="1120"/>
      <c r="G126" s="490" t="s">
        <v>2</v>
      </c>
      <c r="H126" s="491">
        <f t="shared" si="26"/>
        <v>14425640</v>
      </c>
      <c r="I126" s="491">
        <f t="shared" si="27"/>
        <v>14425640</v>
      </c>
      <c r="J126" s="491">
        <f t="shared" si="57"/>
        <v>0</v>
      </c>
      <c r="K126" s="491">
        <f t="shared" si="57"/>
        <v>14425640</v>
      </c>
      <c r="L126" s="491">
        <f t="shared" si="48"/>
        <v>0</v>
      </c>
      <c r="M126" s="491">
        <f t="shared" si="58"/>
        <v>0</v>
      </c>
      <c r="N126" s="491">
        <f t="shared" si="58"/>
        <v>0</v>
      </c>
    </row>
    <row r="127" spans="1:14" s="420" customFormat="1" ht="15" customHeight="1">
      <c r="A127" s="1121" t="s">
        <v>67</v>
      </c>
      <c r="B127" s="1122"/>
      <c r="C127" s="1121" t="s">
        <v>430</v>
      </c>
      <c r="D127" s="1122"/>
      <c r="E127" s="1076" t="s">
        <v>931</v>
      </c>
      <c r="F127" s="1077"/>
      <c r="G127" s="493" t="s">
        <v>0</v>
      </c>
      <c r="H127" s="492">
        <f t="shared" si="26"/>
        <v>14363000</v>
      </c>
      <c r="I127" s="492">
        <f t="shared" si="27"/>
        <v>14363000</v>
      </c>
      <c r="J127" s="492">
        <f>J130+J133</f>
        <v>0</v>
      </c>
      <c r="K127" s="492">
        <f>K130+K133</f>
        <v>14363000</v>
      </c>
      <c r="L127" s="492">
        <f t="shared" si="48"/>
        <v>0</v>
      </c>
      <c r="M127" s="492">
        <f>M130+M133</f>
        <v>0</v>
      </c>
      <c r="N127" s="492">
        <f>N130+N133</f>
        <v>0</v>
      </c>
    </row>
    <row r="128" spans="1:14" s="420" customFormat="1" ht="15" customHeight="1">
      <c r="A128" s="1123"/>
      <c r="B128" s="1124"/>
      <c r="C128" s="1123"/>
      <c r="D128" s="1124"/>
      <c r="E128" s="1078"/>
      <c r="F128" s="1079"/>
      <c r="G128" s="497" t="s">
        <v>1</v>
      </c>
      <c r="H128" s="492">
        <f t="shared" si="26"/>
        <v>62640</v>
      </c>
      <c r="I128" s="492">
        <f t="shared" si="27"/>
        <v>62640</v>
      </c>
      <c r="J128" s="492">
        <f t="shared" ref="J128:K129" si="59">J131+J134</f>
        <v>0</v>
      </c>
      <c r="K128" s="492">
        <f t="shared" si="59"/>
        <v>62640</v>
      </c>
      <c r="L128" s="492">
        <f t="shared" si="48"/>
        <v>0</v>
      </c>
      <c r="M128" s="492">
        <f t="shared" ref="M128:N129" si="60">M131+M134</f>
        <v>0</v>
      </c>
      <c r="N128" s="492">
        <f t="shared" si="60"/>
        <v>0</v>
      </c>
    </row>
    <row r="129" spans="1:14" s="420" customFormat="1" ht="15" customHeight="1">
      <c r="A129" s="1123"/>
      <c r="B129" s="1124"/>
      <c r="C129" s="1123"/>
      <c r="D129" s="1124"/>
      <c r="E129" s="1080"/>
      <c r="F129" s="1081"/>
      <c r="G129" s="497" t="s">
        <v>2</v>
      </c>
      <c r="H129" s="492">
        <f t="shared" si="26"/>
        <v>14425640</v>
      </c>
      <c r="I129" s="492">
        <f t="shared" si="27"/>
        <v>14425640</v>
      </c>
      <c r="J129" s="492">
        <f t="shared" si="59"/>
        <v>0</v>
      </c>
      <c r="K129" s="492">
        <f t="shared" si="59"/>
        <v>14425640</v>
      </c>
      <c r="L129" s="492">
        <f t="shared" si="48"/>
        <v>0</v>
      </c>
      <c r="M129" s="492">
        <f t="shared" si="60"/>
        <v>0</v>
      </c>
      <c r="N129" s="492">
        <f t="shared" si="60"/>
        <v>0</v>
      </c>
    </row>
    <row r="130" spans="1:14" s="496" customFormat="1" ht="15" customHeight="1">
      <c r="A130" s="1136"/>
      <c r="B130" s="1137"/>
      <c r="C130" s="1136"/>
      <c r="D130" s="1137"/>
      <c r="E130" s="1138" t="s">
        <v>932</v>
      </c>
      <c r="F130" s="1139"/>
      <c r="G130" s="493" t="s">
        <v>0</v>
      </c>
      <c r="H130" s="494">
        <f t="shared" si="26"/>
        <v>11963000</v>
      </c>
      <c r="I130" s="494">
        <f t="shared" si="27"/>
        <v>11963000</v>
      </c>
      <c r="J130" s="494">
        <v>0</v>
      </c>
      <c r="K130" s="494">
        <v>11963000</v>
      </c>
      <c r="L130" s="494">
        <f t="shared" si="48"/>
        <v>0</v>
      </c>
      <c r="M130" s="494">
        <v>0</v>
      </c>
      <c r="N130" s="494">
        <v>0</v>
      </c>
    </row>
    <row r="131" spans="1:14" s="496" customFormat="1" ht="15" customHeight="1">
      <c r="A131" s="1136"/>
      <c r="B131" s="1124"/>
      <c r="C131" s="1136"/>
      <c r="D131" s="1124"/>
      <c r="E131" s="1078"/>
      <c r="F131" s="1079"/>
      <c r="G131" s="497" t="s">
        <v>1</v>
      </c>
      <c r="H131" s="494">
        <f t="shared" si="26"/>
        <v>62640</v>
      </c>
      <c r="I131" s="494">
        <f t="shared" si="27"/>
        <v>62640</v>
      </c>
      <c r="J131" s="494">
        <v>0</v>
      </c>
      <c r="K131" s="494">
        <v>62640</v>
      </c>
      <c r="L131" s="494">
        <f t="shared" si="48"/>
        <v>0</v>
      </c>
      <c r="M131" s="494">
        <v>0</v>
      </c>
      <c r="N131" s="494">
        <v>0</v>
      </c>
    </row>
    <row r="132" spans="1:14" s="496" customFormat="1" ht="15" customHeight="1">
      <c r="A132" s="1136"/>
      <c r="B132" s="1124"/>
      <c r="C132" s="1136"/>
      <c r="D132" s="1124"/>
      <c r="E132" s="1080"/>
      <c r="F132" s="1081"/>
      <c r="G132" s="497" t="s">
        <v>2</v>
      </c>
      <c r="H132" s="494">
        <f t="shared" si="26"/>
        <v>12025640</v>
      </c>
      <c r="I132" s="494">
        <f t="shared" si="27"/>
        <v>12025640</v>
      </c>
      <c r="J132" s="494">
        <f>J130+J131</f>
        <v>0</v>
      </c>
      <c r="K132" s="494">
        <f>K130+K131</f>
        <v>12025640</v>
      </c>
      <c r="L132" s="495">
        <f t="shared" si="48"/>
        <v>0</v>
      </c>
      <c r="M132" s="494">
        <f>M130+M131</f>
        <v>0</v>
      </c>
      <c r="N132" s="494">
        <f>N130+N131</f>
        <v>0</v>
      </c>
    </row>
    <row r="133" spans="1:14" s="496" customFormat="1" ht="15" hidden="1" customHeight="1">
      <c r="A133" s="1136"/>
      <c r="B133" s="1137"/>
      <c r="C133" s="1136"/>
      <c r="D133" s="1137"/>
      <c r="E133" s="1138" t="s">
        <v>939</v>
      </c>
      <c r="F133" s="1139"/>
      <c r="G133" s="493" t="s">
        <v>0</v>
      </c>
      <c r="H133" s="494">
        <f t="shared" si="26"/>
        <v>2400000</v>
      </c>
      <c r="I133" s="494">
        <f t="shared" si="27"/>
        <v>2400000</v>
      </c>
      <c r="J133" s="494">
        <v>0</v>
      </c>
      <c r="K133" s="494">
        <v>2400000</v>
      </c>
      <c r="L133" s="494">
        <f t="shared" si="48"/>
        <v>0</v>
      </c>
      <c r="M133" s="494">
        <v>0</v>
      </c>
      <c r="N133" s="494">
        <v>0</v>
      </c>
    </row>
    <row r="134" spans="1:14" s="496" customFormat="1" ht="15" hidden="1" customHeight="1">
      <c r="A134" s="1136"/>
      <c r="B134" s="1124"/>
      <c r="C134" s="1136"/>
      <c r="D134" s="1124"/>
      <c r="E134" s="1078"/>
      <c r="F134" s="1079"/>
      <c r="G134" s="497" t="s">
        <v>1</v>
      </c>
      <c r="H134" s="494">
        <f t="shared" si="26"/>
        <v>0</v>
      </c>
      <c r="I134" s="494">
        <f t="shared" si="27"/>
        <v>0</v>
      </c>
      <c r="J134" s="494">
        <v>0</v>
      </c>
      <c r="K134" s="494">
        <v>0</v>
      </c>
      <c r="L134" s="494">
        <f t="shared" si="48"/>
        <v>0</v>
      </c>
      <c r="M134" s="494">
        <v>0</v>
      </c>
      <c r="N134" s="494">
        <v>0</v>
      </c>
    </row>
    <row r="135" spans="1:14" s="496" customFormat="1" ht="15" hidden="1" customHeight="1">
      <c r="A135" s="1140"/>
      <c r="B135" s="1126"/>
      <c r="C135" s="1140"/>
      <c r="D135" s="1126"/>
      <c r="E135" s="1080"/>
      <c r="F135" s="1081"/>
      <c r="G135" s="497" t="s">
        <v>2</v>
      </c>
      <c r="H135" s="494">
        <f t="shared" si="26"/>
        <v>2400000</v>
      </c>
      <c r="I135" s="494">
        <f t="shared" si="27"/>
        <v>2400000</v>
      </c>
      <c r="J135" s="494">
        <f>J133+J134</f>
        <v>0</v>
      </c>
      <c r="K135" s="494">
        <f>K133+K134</f>
        <v>2400000</v>
      </c>
      <c r="L135" s="495">
        <f t="shared" si="48"/>
        <v>0</v>
      </c>
      <c r="M135" s="494">
        <f>M133+M134</f>
        <v>0</v>
      </c>
      <c r="N135" s="494">
        <f>N133+N134</f>
        <v>0</v>
      </c>
    </row>
    <row r="136" spans="1:14" s="430" customFormat="1" ht="15" hidden="1" customHeight="1">
      <c r="A136" s="1112" t="s">
        <v>940</v>
      </c>
      <c r="B136" s="1113"/>
      <c r="C136" s="1113"/>
      <c r="D136" s="1113"/>
      <c r="E136" s="1113"/>
      <c r="F136" s="1114"/>
      <c r="G136" s="490" t="s">
        <v>0</v>
      </c>
      <c r="H136" s="491">
        <f>I136+L136</f>
        <v>13302000</v>
      </c>
      <c r="I136" s="491">
        <f>J136+K136</f>
        <v>13302000</v>
      </c>
      <c r="J136" s="491">
        <f>J139</f>
        <v>0</v>
      </c>
      <c r="K136" s="491">
        <f>K139</f>
        <v>13302000</v>
      </c>
      <c r="L136" s="491">
        <f>M136+N136</f>
        <v>0</v>
      </c>
      <c r="M136" s="491">
        <f>M139</f>
        <v>0</v>
      </c>
      <c r="N136" s="491">
        <f>N139</f>
        <v>0</v>
      </c>
    </row>
    <row r="137" spans="1:14" s="430" customFormat="1" ht="15" hidden="1" customHeight="1">
      <c r="A137" s="1115"/>
      <c r="B137" s="1116"/>
      <c r="C137" s="1116"/>
      <c r="D137" s="1116"/>
      <c r="E137" s="1116"/>
      <c r="F137" s="1117"/>
      <c r="G137" s="490" t="s">
        <v>1</v>
      </c>
      <c r="H137" s="491">
        <f t="shared" ref="H137:H138" si="61">I137+L137</f>
        <v>0</v>
      </c>
      <c r="I137" s="491">
        <f t="shared" ref="I137:I138" si="62">J137+K137</f>
        <v>0</v>
      </c>
      <c r="J137" s="491">
        <f t="shared" ref="J137:K138" si="63">J140</f>
        <v>0</v>
      </c>
      <c r="K137" s="491">
        <f t="shared" si="63"/>
        <v>0</v>
      </c>
      <c r="L137" s="491">
        <f t="shared" ref="L137:L138" si="64">M137+N137</f>
        <v>0</v>
      </c>
      <c r="M137" s="491">
        <f t="shared" ref="M137:N138" si="65">M140</f>
        <v>0</v>
      </c>
      <c r="N137" s="491">
        <f t="shared" si="65"/>
        <v>0</v>
      </c>
    </row>
    <row r="138" spans="1:14" s="430" customFormat="1" ht="15" hidden="1" customHeight="1">
      <c r="A138" s="1118"/>
      <c r="B138" s="1119"/>
      <c r="C138" s="1119"/>
      <c r="D138" s="1119"/>
      <c r="E138" s="1119"/>
      <c r="F138" s="1120"/>
      <c r="G138" s="490" t="s">
        <v>2</v>
      </c>
      <c r="H138" s="491">
        <f t="shared" si="61"/>
        <v>13302000</v>
      </c>
      <c r="I138" s="491">
        <f t="shared" si="62"/>
        <v>13302000</v>
      </c>
      <c r="J138" s="491">
        <f t="shared" si="63"/>
        <v>0</v>
      </c>
      <c r="K138" s="491">
        <f t="shared" si="63"/>
        <v>13302000</v>
      </c>
      <c r="L138" s="491">
        <f t="shared" si="64"/>
        <v>0</v>
      </c>
      <c r="M138" s="491">
        <f t="shared" si="65"/>
        <v>0</v>
      </c>
      <c r="N138" s="491">
        <f t="shared" si="65"/>
        <v>0</v>
      </c>
    </row>
    <row r="139" spans="1:14" s="420" customFormat="1" ht="15" hidden="1" customHeight="1">
      <c r="A139" s="1121" t="s">
        <v>67</v>
      </c>
      <c r="B139" s="1122"/>
      <c r="C139" s="1121" t="s">
        <v>430</v>
      </c>
      <c r="D139" s="1122"/>
      <c r="E139" s="1076" t="s">
        <v>931</v>
      </c>
      <c r="F139" s="1077"/>
      <c r="G139" s="469" t="s">
        <v>0</v>
      </c>
      <c r="H139" s="492">
        <f t="shared" si="26"/>
        <v>13302000</v>
      </c>
      <c r="I139" s="492">
        <f t="shared" si="27"/>
        <v>13302000</v>
      </c>
      <c r="J139" s="492">
        <f>J142+J145</f>
        <v>0</v>
      </c>
      <c r="K139" s="492">
        <f>K142+K145</f>
        <v>13302000</v>
      </c>
      <c r="L139" s="492">
        <f t="shared" si="48"/>
        <v>0</v>
      </c>
      <c r="M139" s="492">
        <f>M142+M145</f>
        <v>0</v>
      </c>
      <c r="N139" s="492">
        <f>N142+N145</f>
        <v>0</v>
      </c>
    </row>
    <row r="140" spans="1:14" s="420" customFormat="1" ht="15" hidden="1" customHeight="1">
      <c r="A140" s="1123"/>
      <c r="B140" s="1124"/>
      <c r="C140" s="1123"/>
      <c r="D140" s="1124"/>
      <c r="E140" s="1078"/>
      <c r="F140" s="1079"/>
      <c r="G140" s="472" t="s">
        <v>1</v>
      </c>
      <c r="H140" s="492">
        <f t="shared" si="26"/>
        <v>0</v>
      </c>
      <c r="I140" s="492">
        <f t="shared" si="27"/>
        <v>0</v>
      </c>
      <c r="J140" s="492">
        <f t="shared" ref="J140:K141" si="66">J143+J146</f>
        <v>0</v>
      </c>
      <c r="K140" s="492">
        <f t="shared" si="66"/>
        <v>0</v>
      </c>
      <c r="L140" s="492">
        <f t="shared" si="48"/>
        <v>0</v>
      </c>
      <c r="M140" s="492">
        <f t="shared" ref="M140:N141" si="67">M143+M146</f>
        <v>0</v>
      </c>
      <c r="N140" s="492">
        <f t="shared" si="67"/>
        <v>0</v>
      </c>
    </row>
    <row r="141" spans="1:14" s="420" customFormat="1" ht="15" hidden="1" customHeight="1">
      <c r="A141" s="1123"/>
      <c r="B141" s="1124"/>
      <c r="C141" s="1123"/>
      <c r="D141" s="1124"/>
      <c r="E141" s="1080"/>
      <c r="F141" s="1081"/>
      <c r="G141" s="472" t="s">
        <v>2</v>
      </c>
      <c r="H141" s="492">
        <f t="shared" si="26"/>
        <v>13302000</v>
      </c>
      <c r="I141" s="492">
        <f t="shared" si="27"/>
        <v>13302000</v>
      </c>
      <c r="J141" s="492">
        <f t="shared" si="66"/>
        <v>0</v>
      </c>
      <c r="K141" s="492">
        <f t="shared" si="66"/>
        <v>13302000</v>
      </c>
      <c r="L141" s="492">
        <f t="shared" si="48"/>
        <v>0</v>
      </c>
      <c r="M141" s="492">
        <f t="shared" si="67"/>
        <v>0</v>
      </c>
      <c r="N141" s="492">
        <f t="shared" si="67"/>
        <v>0</v>
      </c>
    </row>
    <row r="142" spans="1:14" s="496" customFormat="1" ht="15" hidden="1" customHeight="1">
      <c r="A142" s="1136"/>
      <c r="B142" s="1137"/>
      <c r="C142" s="1136"/>
      <c r="D142" s="1137"/>
      <c r="E142" s="1138" t="s">
        <v>932</v>
      </c>
      <c r="F142" s="1139"/>
      <c r="G142" s="493" t="s">
        <v>0</v>
      </c>
      <c r="H142" s="494">
        <f t="shared" si="26"/>
        <v>11902000</v>
      </c>
      <c r="I142" s="494">
        <f t="shared" si="27"/>
        <v>11902000</v>
      </c>
      <c r="J142" s="494">
        <v>0</v>
      </c>
      <c r="K142" s="494">
        <v>11902000</v>
      </c>
      <c r="L142" s="494">
        <f t="shared" si="48"/>
        <v>0</v>
      </c>
      <c r="M142" s="494">
        <v>0</v>
      </c>
      <c r="N142" s="494">
        <v>0</v>
      </c>
    </row>
    <row r="143" spans="1:14" s="496" customFormat="1" ht="15" hidden="1" customHeight="1">
      <c r="A143" s="1136"/>
      <c r="B143" s="1124"/>
      <c r="C143" s="1136"/>
      <c r="D143" s="1124"/>
      <c r="E143" s="1078"/>
      <c r="F143" s="1079"/>
      <c r="G143" s="497" t="s">
        <v>1</v>
      </c>
      <c r="H143" s="494">
        <f t="shared" si="26"/>
        <v>0</v>
      </c>
      <c r="I143" s="494">
        <f t="shared" si="27"/>
        <v>0</v>
      </c>
      <c r="J143" s="494">
        <v>0</v>
      </c>
      <c r="K143" s="494">
        <v>0</v>
      </c>
      <c r="L143" s="494">
        <f t="shared" si="48"/>
        <v>0</v>
      </c>
      <c r="M143" s="494">
        <v>0</v>
      </c>
      <c r="N143" s="494">
        <v>0</v>
      </c>
    </row>
    <row r="144" spans="1:14" s="496" customFormat="1" ht="15" hidden="1" customHeight="1">
      <c r="A144" s="1136"/>
      <c r="B144" s="1124"/>
      <c r="C144" s="1136"/>
      <c r="D144" s="1124"/>
      <c r="E144" s="1080"/>
      <c r="F144" s="1081"/>
      <c r="G144" s="497" t="s">
        <v>2</v>
      </c>
      <c r="H144" s="494">
        <f t="shared" si="26"/>
        <v>11902000</v>
      </c>
      <c r="I144" s="494">
        <f t="shared" si="27"/>
        <v>11902000</v>
      </c>
      <c r="J144" s="494">
        <f>J142+J143</f>
        <v>0</v>
      </c>
      <c r="K144" s="494">
        <f>K142+K143</f>
        <v>11902000</v>
      </c>
      <c r="L144" s="495">
        <f t="shared" si="48"/>
        <v>0</v>
      </c>
      <c r="M144" s="494">
        <f>M142+M143</f>
        <v>0</v>
      </c>
      <c r="N144" s="494">
        <f>N142+N143</f>
        <v>0</v>
      </c>
    </row>
    <row r="145" spans="1:14" s="496" customFormat="1" ht="15" hidden="1" customHeight="1">
      <c r="A145" s="1136"/>
      <c r="B145" s="1137"/>
      <c r="C145" s="1136"/>
      <c r="D145" s="1137"/>
      <c r="E145" s="1138" t="s">
        <v>941</v>
      </c>
      <c r="F145" s="1139"/>
      <c r="G145" s="493" t="s">
        <v>0</v>
      </c>
      <c r="H145" s="494">
        <f t="shared" si="26"/>
        <v>1400000</v>
      </c>
      <c r="I145" s="494">
        <f t="shared" si="27"/>
        <v>1400000</v>
      </c>
      <c r="J145" s="494">
        <v>0</v>
      </c>
      <c r="K145" s="494">
        <v>1400000</v>
      </c>
      <c r="L145" s="494">
        <f t="shared" si="48"/>
        <v>0</v>
      </c>
      <c r="M145" s="494">
        <v>0</v>
      </c>
      <c r="N145" s="494">
        <v>0</v>
      </c>
    </row>
    <row r="146" spans="1:14" s="496" customFormat="1" ht="15" hidden="1" customHeight="1">
      <c r="A146" s="1136"/>
      <c r="B146" s="1124"/>
      <c r="C146" s="1136"/>
      <c r="D146" s="1124"/>
      <c r="E146" s="1078"/>
      <c r="F146" s="1079"/>
      <c r="G146" s="497" t="s">
        <v>1</v>
      </c>
      <c r="H146" s="494">
        <f t="shared" si="26"/>
        <v>0</v>
      </c>
      <c r="I146" s="494">
        <f t="shared" si="27"/>
        <v>0</v>
      </c>
      <c r="J146" s="494">
        <v>0</v>
      </c>
      <c r="K146" s="494">
        <v>0</v>
      </c>
      <c r="L146" s="494">
        <f t="shared" si="48"/>
        <v>0</v>
      </c>
      <c r="M146" s="494">
        <v>0</v>
      </c>
      <c r="N146" s="494">
        <v>0</v>
      </c>
    </row>
    <row r="147" spans="1:14" s="496" customFormat="1" ht="15" hidden="1" customHeight="1">
      <c r="A147" s="1140"/>
      <c r="B147" s="1126"/>
      <c r="C147" s="1140"/>
      <c r="D147" s="1126"/>
      <c r="E147" s="1080"/>
      <c r="F147" s="1081"/>
      <c r="G147" s="497" t="s">
        <v>2</v>
      </c>
      <c r="H147" s="494">
        <f t="shared" si="26"/>
        <v>1400000</v>
      </c>
      <c r="I147" s="494">
        <f t="shared" si="27"/>
        <v>1400000</v>
      </c>
      <c r="J147" s="494">
        <f>J145+J146</f>
        <v>0</v>
      </c>
      <c r="K147" s="494">
        <f>K145+K146</f>
        <v>1400000</v>
      </c>
      <c r="L147" s="495">
        <f t="shared" si="48"/>
        <v>0</v>
      </c>
      <c r="M147" s="494">
        <f>M145+M146</f>
        <v>0</v>
      </c>
      <c r="N147" s="494">
        <f>N145+N146</f>
        <v>0</v>
      </c>
    </row>
    <row r="148" spans="1:14" s="430" customFormat="1" ht="15" hidden="1" customHeight="1">
      <c r="A148" s="1112" t="s">
        <v>527</v>
      </c>
      <c r="B148" s="1113"/>
      <c r="C148" s="1113"/>
      <c r="D148" s="1113"/>
      <c r="E148" s="1113"/>
      <c r="F148" s="1114"/>
      <c r="G148" s="490" t="s">
        <v>0</v>
      </c>
      <c r="H148" s="491">
        <f t="shared" si="26"/>
        <v>8422000</v>
      </c>
      <c r="I148" s="491">
        <f t="shared" si="27"/>
        <v>8422000</v>
      </c>
      <c r="J148" s="491">
        <f>J151</f>
        <v>0</v>
      </c>
      <c r="K148" s="491">
        <f>K151</f>
        <v>8422000</v>
      </c>
      <c r="L148" s="491">
        <f t="shared" si="48"/>
        <v>0</v>
      </c>
      <c r="M148" s="491">
        <f>M151</f>
        <v>0</v>
      </c>
      <c r="N148" s="491">
        <f>N151</f>
        <v>0</v>
      </c>
    </row>
    <row r="149" spans="1:14" s="430" customFormat="1" ht="15" hidden="1" customHeight="1">
      <c r="A149" s="1115"/>
      <c r="B149" s="1116"/>
      <c r="C149" s="1116"/>
      <c r="D149" s="1116"/>
      <c r="E149" s="1116"/>
      <c r="F149" s="1117"/>
      <c r="G149" s="490" t="s">
        <v>1</v>
      </c>
      <c r="H149" s="491">
        <f t="shared" si="26"/>
        <v>0</v>
      </c>
      <c r="I149" s="491">
        <f t="shared" si="27"/>
        <v>0</v>
      </c>
      <c r="J149" s="491">
        <f t="shared" ref="J149:K150" si="68">J152</f>
        <v>0</v>
      </c>
      <c r="K149" s="491">
        <f t="shared" si="68"/>
        <v>0</v>
      </c>
      <c r="L149" s="491">
        <f t="shared" si="48"/>
        <v>0</v>
      </c>
      <c r="M149" s="491">
        <f t="shared" ref="M149:N150" si="69">M152</f>
        <v>0</v>
      </c>
      <c r="N149" s="491">
        <f t="shared" si="69"/>
        <v>0</v>
      </c>
    </row>
    <row r="150" spans="1:14" s="430" customFormat="1" ht="15" hidden="1" customHeight="1">
      <c r="A150" s="1118"/>
      <c r="B150" s="1119"/>
      <c r="C150" s="1119"/>
      <c r="D150" s="1119"/>
      <c r="E150" s="1119"/>
      <c r="F150" s="1120"/>
      <c r="G150" s="490" t="s">
        <v>2</v>
      </c>
      <c r="H150" s="491">
        <f t="shared" si="26"/>
        <v>8422000</v>
      </c>
      <c r="I150" s="491">
        <f t="shared" si="27"/>
        <v>8422000</v>
      </c>
      <c r="J150" s="491">
        <f t="shared" si="68"/>
        <v>0</v>
      </c>
      <c r="K150" s="491">
        <f t="shared" si="68"/>
        <v>8422000</v>
      </c>
      <c r="L150" s="491">
        <f t="shared" si="48"/>
        <v>0</v>
      </c>
      <c r="M150" s="491">
        <f t="shared" si="69"/>
        <v>0</v>
      </c>
      <c r="N150" s="491">
        <f t="shared" si="69"/>
        <v>0</v>
      </c>
    </row>
    <row r="151" spans="1:14" s="420" customFormat="1" ht="15" hidden="1" customHeight="1">
      <c r="A151" s="1121" t="s">
        <v>67</v>
      </c>
      <c r="B151" s="1122"/>
      <c r="C151" s="1121" t="s">
        <v>522</v>
      </c>
      <c r="D151" s="1122"/>
      <c r="E151" s="1076" t="s">
        <v>928</v>
      </c>
      <c r="F151" s="1077"/>
      <c r="G151" s="469" t="s">
        <v>0</v>
      </c>
      <c r="H151" s="492">
        <f t="shared" si="26"/>
        <v>8422000</v>
      </c>
      <c r="I151" s="492">
        <f t="shared" si="27"/>
        <v>8422000</v>
      </c>
      <c r="J151" s="492">
        <v>0</v>
      </c>
      <c r="K151" s="492">
        <v>8422000</v>
      </c>
      <c r="L151" s="492">
        <f t="shared" si="48"/>
        <v>0</v>
      </c>
      <c r="M151" s="492">
        <v>0</v>
      </c>
      <c r="N151" s="492">
        <v>0</v>
      </c>
    </row>
    <row r="152" spans="1:14" s="420" customFormat="1" ht="15" hidden="1" customHeight="1">
      <c r="A152" s="1123"/>
      <c r="B152" s="1124"/>
      <c r="C152" s="1123"/>
      <c r="D152" s="1124"/>
      <c r="E152" s="1078"/>
      <c r="F152" s="1079"/>
      <c r="G152" s="472" t="s">
        <v>1</v>
      </c>
      <c r="H152" s="492">
        <f t="shared" si="26"/>
        <v>0</v>
      </c>
      <c r="I152" s="492">
        <f t="shared" si="27"/>
        <v>0</v>
      </c>
      <c r="J152" s="492">
        <v>0</v>
      </c>
      <c r="K152" s="492">
        <v>0</v>
      </c>
      <c r="L152" s="492">
        <f t="shared" si="48"/>
        <v>0</v>
      </c>
      <c r="M152" s="492">
        <v>0</v>
      </c>
      <c r="N152" s="492">
        <v>0</v>
      </c>
    </row>
    <row r="153" spans="1:14" s="420" customFormat="1" ht="15" hidden="1" customHeight="1">
      <c r="A153" s="1125"/>
      <c r="B153" s="1126"/>
      <c r="C153" s="1125"/>
      <c r="D153" s="1126"/>
      <c r="E153" s="1080"/>
      <c r="F153" s="1081"/>
      <c r="G153" s="472" t="s">
        <v>2</v>
      </c>
      <c r="H153" s="470">
        <f>I153+L153</f>
        <v>8422000</v>
      </c>
      <c r="I153" s="470">
        <f t="shared" si="27"/>
        <v>8422000</v>
      </c>
      <c r="J153" s="470">
        <f>J151+J152</f>
        <v>0</v>
      </c>
      <c r="K153" s="470">
        <f>K151+K152</f>
        <v>8422000</v>
      </c>
      <c r="L153" s="470">
        <f t="shared" si="48"/>
        <v>0</v>
      </c>
      <c r="M153" s="470">
        <f>M151+M152</f>
        <v>0</v>
      </c>
      <c r="N153" s="470">
        <f>N151+N152</f>
        <v>0</v>
      </c>
    </row>
    <row r="154" spans="1:14" s="430" customFormat="1" ht="15" hidden="1" customHeight="1">
      <c r="A154" s="1112" t="s">
        <v>524</v>
      </c>
      <c r="B154" s="1113"/>
      <c r="C154" s="1113"/>
      <c r="D154" s="1113"/>
      <c r="E154" s="1113"/>
      <c r="F154" s="1114"/>
      <c r="G154" s="490" t="s">
        <v>0</v>
      </c>
      <c r="H154" s="491">
        <f t="shared" si="26"/>
        <v>7178000</v>
      </c>
      <c r="I154" s="491">
        <f t="shared" si="27"/>
        <v>7178000</v>
      </c>
      <c r="J154" s="491">
        <f>J157</f>
        <v>0</v>
      </c>
      <c r="K154" s="491">
        <f>K157</f>
        <v>7178000</v>
      </c>
      <c r="L154" s="491">
        <f t="shared" si="48"/>
        <v>0</v>
      </c>
      <c r="M154" s="491">
        <f>M157</f>
        <v>0</v>
      </c>
      <c r="N154" s="491">
        <f>N157</f>
        <v>0</v>
      </c>
    </row>
    <row r="155" spans="1:14" s="430" customFormat="1" ht="15" hidden="1" customHeight="1">
      <c r="A155" s="1115"/>
      <c r="B155" s="1116"/>
      <c r="C155" s="1116"/>
      <c r="D155" s="1116"/>
      <c r="E155" s="1116"/>
      <c r="F155" s="1117"/>
      <c r="G155" s="490" t="s">
        <v>1</v>
      </c>
      <c r="H155" s="491">
        <f t="shared" si="26"/>
        <v>0</v>
      </c>
      <c r="I155" s="491">
        <f t="shared" si="27"/>
        <v>0</v>
      </c>
      <c r="J155" s="491">
        <f t="shared" ref="J155:K156" si="70">J158</f>
        <v>0</v>
      </c>
      <c r="K155" s="491">
        <f t="shared" si="70"/>
        <v>0</v>
      </c>
      <c r="L155" s="491">
        <f t="shared" si="48"/>
        <v>0</v>
      </c>
      <c r="M155" s="491">
        <f t="shared" ref="M155:N156" si="71">M158</f>
        <v>0</v>
      </c>
      <c r="N155" s="491">
        <f t="shared" si="71"/>
        <v>0</v>
      </c>
    </row>
    <row r="156" spans="1:14" s="430" customFormat="1" ht="15" hidden="1" customHeight="1">
      <c r="A156" s="1118"/>
      <c r="B156" s="1119"/>
      <c r="C156" s="1119"/>
      <c r="D156" s="1119"/>
      <c r="E156" s="1119"/>
      <c r="F156" s="1120"/>
      <c r="G156" s="490" t="s">
        <v>2</v>
      </c>
      <c r="H156" s="491">
        <f t="shared" si="26"/>
        <v>7178000</v>
      </c>
      <c r="I156" s="491">
        <f t="shared" si="27"/>
        <v>7178000</v>
      </c>
      <c r="J156" s="491">
        <f t="shared" si="70"/>
        <v>0</v>
      </c>
      <c r="K156" s="491">
        <f t="shared" si="70"/>
        <v>7178000</v>
      </c>
      <c r="L156" s="491">
        <f t="shared" si="48"/>
        <v>0</v>
      </c>
      <c r="M156" s="491">
        <f t="shared" si="71"/>
        <v>0</v>
      </c>
      <c r="N156" s="491">
        <f t="shared" si="71"/>
        <v>0</v>
      </c>
    </row>
    <row r="157" spans="1:14" s="420" customFormat="1" ht="15" hidden="1" customHeight="1">
      <c r="A157" s="1121" t="s">
        <v>67</v>
      </c>
      <c r="B157" s="1122"/>
      <c r="C157" s="1121" t="s">
        <v>522</v>
      </c>
      <c r="D157" s="1122"/>
      <c r="E157" s="1076" t="s">
        <v>928</v>
      </c>
      <c r="F157" s="1077"/>
      <c r="G157" s="469" t="s">
        <v>0</v>
      </c>
      <c r="H157" s="470">
        <f t="shared" si="26"/>
        <v>7178000</v>
      </c>
      <c r="I157" s="470">
        <f t="shared" si="27"/>
        <v>7178000</v>
      </c>
      <c r="J157" s="470">
        <v>0</v>
      </c>
      <c r="K157" s="470">
        <v>7178000</v>
      </c>
      <c r="L157" s="470">
        <f t="shared" si="48"/>
        <v>0</v>
      </c>
      <c r="M157" s="470">
        <v>0</v>
      </c>
      <c r="N157" s="470">
        <v>0</v>
      </c>
    </row>
    <row r="158" spans="1:14" s="420" customFormat="1" ht="15" hidden="1" customHeight="1">
      <c r="A158" s="1123"/>
      <c r="B158" s="1124"/>
      <c r="C158" s="1123"/>
      <c r="D158" s="1124"/>
      <c r="E158" s="1078"/>
      <c r="F158" s="1079"/>
      <c r="G158" s="472" t="s">
        <v>1</v>
      </c>
      <c r="H158" s="470">
        <f t="shared" si="26"/>
        <v>0</v>
      </c>
      <c r="I158" s="470">
        <f t="shared" si="27"/>
        <v>0</v>
      </c>
      <c r="J158" s="470">
        <v>0</v>
      </c>
      <c r="K158" s="470">
        <v>0</v>
      </c>
      <c r="L158" s="470">
        <f t="shared" si="48"/>
        <v>0</v>
      </c>
      <c r="M158" s="470">
        <v>0</v>
      </c>
      <c r="N158" s="470">
        <v>0</v>
      </c>
    </row>
    <row r="159" spans="1:14" s="420" customFormat="1" ht="15" hidden="1" customHeight="1">
      <c r="A159" s="1125"/>
      <c r="B159" s="1126"/>
      <c r="C159" s="1125"/>
      <c r="D159" s="1126"/>
      <c r="E159" s="1080"/>
      <c r="F159" s="1081"/>
      <c r="G159" s="472" t="s">
        <v>2</v>
      </c>
      <c r="H159" s="470">
        <f>I159+L159</f>
        <v>7178000</v>
      </c>
      <c r="I159" s="470">
        <f t="shared" si="27"/>
        <v>7178000</v>
      </c>
      <c r="J159" s="470">
        <f>J157+J158</f>
        <v>0</v>
      </c>
      <c r="K159" s="470">
        <f>K157+K158</f>
        <v>7178000</v>
      </c>
      <c r="L159" s="470">
        <f t="shared" si="48"/>
        <v>0</v>
      </c>
      <c r="M159" s="470">
        <f>M157+M158</f>
        <v>0</v>
      </c>
      <c r="N159" s="470">
        <f>N157+N158</f>
        <v>0</v>
      </c>
    </row>
    <row r="160" spans="1:14" s="430" customFormat="1" ht="15" hidden="1" customHeight="1">
      <c r="A160" s="1112" t="s">
        <v>942</v>
      </c>
      <c r="B160" s="1141"/>
      <c r="C160" s="1141"/>
      <c r="D160" s="1141"/>
      <c r="E160" s="1141"/>
      <c r="F160" s="1142"/>
      <c r="G160" s="490" t="s">
        <v>0</v>
      </c>
      <c r="H160" s="491">
        <f t="shared" si="26"/>
        <v>3655000</v>
      </c>
      <c r="I160" s="491">
        <f t="shared" si="27"/>
        <v>3655000</v>
      </c>
      <c r="J160" s="491">
        <f>J163</f>
        <v>0</v>
      </c>
      <c r="K160" s="491">
        <f>K163</f>
        <v>3655000</v>
      </c>
      <c r="L160" s="491">
        <f t="shared" si="48"/>
        <v>0</v>
      </c>
      <c r="M160" s="491">
        <f>M163</f>
        <v>0</v>
      </c>
      <c r="N160" s="491">
        <f>N163</f>
        <v>0</v>
      </c>
    </row>
    <row r="161" spans="1:14" s="430" customFormat="1" ht="15" hidden="1" customHeight="1">
      <c r="A161" s="1127"/>
      <c r="B161" s="1128"/>
      <c r="C161" s="1128"/>
      <c r="D161" s="1128"/>
      <c r="E161" s="1128"/>
      <c r="F161" s="1129"/>
      <c r="G161" s="490" t="s">
        <v>1</v>
      </c>
      <c r="H161" s="491">
        <f t="shared" si="26"/>
        <v>0</v>
      </c>
      <c r="I161" s="491">
        <f t="shared" si="27"/>
        <v>0</v>
      </c>
      <c r="J161" s="491">
        <f t="shared" ref="J161:K162" si="72">J164</f>
        <v>0</v>
      </c>
      <c r="K161" s="491">
        <f t="shared" si="72"/>
        <v>0</v>
      </c>
      <c r="L161" s="491">
        <f t="shared" si="48"/>
        <v>0</v>
      </c>
      <c r="M161" s="491">
        <f t="shared" ref="M161:N162" si="73">M164</f>
        <v>0</v>
      </c>
      <c r="N161" s="491">
        <f t="shared" si="73"/>
        <v>0</v>
      </c>
    </row>
    <row r="162" spans="1:14" s="430" customFormat="1" ht="15" hidden="1" customHeight="1">
      <c r="A162" s="1130"/>
      <c r="B162" s="1131"/>
      <c r="C162" s="1131"/>
      <c r="D162" s="1131"/>
      <c r="E162" s="1131"/>
      <c r="F162" s="1132"/>
      <c r="G162" s="490" t="s">
        <v>2</v>
      </c>
      <c r="H162" s="491">
        <f t="shared" si="26"/>
        <v>3655000</v>
      </c>
      <c r="I162" s="491">
        <f t="shared" si="27"/>
        <v>3655000</v>
      </c>
      <c r="J162" s="491">
        <f t="shared" si="72"/>
        <v>0</v>
      </c>
      <c r="K162" s="491">
        <f t="shared" si="72"/>
        <v>3655000</v>
      </c>
      <c r="L162" s="491">
        <f t="shared" ref="L162:L165" si="74">M162+N162</f>
        <v>0</v>
      </c>
      <c r="M162" s="491">
        <f t="shared" si="73"/>
        <v>0</v>
      </c>
      <c r="N162" s="491">
        <f t="shared" si="73"/>
        <v>0</v>
      </c>
    </row>
    <row r="163" spans="1:14" s="420" customFormat="1" ht="15" hidden="1" customHeight="1">
      <c r="A163" s="1121" t="s">
        <v>67</v>
      </c>
      <c r="B163" s="1122"/>
      <c r="C163" s="1121" t="s">
        <v>522</v>
      </c>
      <c r="D163" s="1122"/>
      <c r="E163" s="1076" t="s">
        <v>928</v>
      </c>
      <c r="F163" s="1077"/>
      <c r="G163" s="469" t="s">
        <v>0</v>
      </c>
      <c r="H163" s="492">
        <f t="shared" si="26"/>
        <v>3655000</v>
      </c>
      <c r="I163" s="492">
        <f t="shared" si="27"/>
        <v>3655000</v>
      </c>
      <c r="J163" s="492">
        <v>0</v>
      </c>
      <c r="K163" s="492">
        <v>3655000</v>
      </c>
      <c r="L163" s="492">
        <f t="shared" si="74"/>
        <v>0</v>
      </c>
      <c r="M163" s="492">
        <v>0</v>
      </c>
      <c r="N163" s="492">
        <v>0</v>
      </c>
    </row>
    <row r="164" spans="1:14" s="420" customFormat="1" ht="15" hidden="1" customHeight="1">
      <c r="A164" s="1123"/>
      <c r="B164" s="1124"/>
      <c r="C164" s="1123"/>
      <c r="D164" s="1124"/>
      <c r="E164" s="1078"/>
      <c r="F164" s="1079"/>
      <c r="G164" s="472" t="s">
        <v>1</v>
      </c>
      <c r="H164" s="492">
        <f t="shared" ref="H164" si="75">I164+L164</f>
        <v>0</v>
      </c>
      <c r="I164" s="492">
        <f t="shared" ref="I164:I165" si="76">J164+K164</f>
        <v>0</v>
      </c>
      <c r="J164" s="492">
        <v>0</v>
      </c>
      <c r="K164" s="492">
        <v>0</v>
      </c>
      <c r="L164" s="492">
        <f t="shared" si="74"/>
        <v>0</v>
      </c>
      <c r="M164" s="492">
        <v>0</v>
      </c>
      <c r="N164" s="492">
        <v>0</v>
      </c>
    </row>
    <row r="165" spans="1:14" s="420" customFormat="1" ht="15" hidden="1" customHeight="1">
      <c r="A165" s="1125"/>
      <c r="B165" s="1126"/>
      <c r="C165" s="1125"/>
      <c r="D165" s="1126"/>
      <c r="E165" s="1080"/>
      <c r="F165" s="1081"/>
      <c r="G165" s="472" t="s">
        <v>2</v>
      </c>
      <c r="H165" s="470">
        <f>I165+L165</f>
        <v>3655000</v>
      </c>
      <c r="I165" s="470">
        <f t="shared" si="76"/>
        <v>3655000</v>
      </c>
      <c r="J165" s="470">
        <f>J163+J164</f>
        <v>0</v>
      </c>
      <c r="K165" s="470">
        <f>K163+K164</f>
        <v>3655000</v>
      </c>
      <c r="L165" s="470">
        <f t="shared" si="74"/>
        <v>0</v>
      </c>
      <c r="M165" s="470">
        <f>M163+M164</f>
        <v>0</v>
      </c>
      <c r="N165" s="470">
        <f>N163+N164</f>
        <v>0</v>
      </c>
    </row>
    <row r="166" spans="1:14" s="451" customFormat="1" ht="5.25" customHeight="1">
      <c r="A166" s="473"/>
      <c r="B166" s="474"/>
      <c r="C166" s="474"/>
      <c r="D166" s="474"/>
      <c r="E166" s="475"/>
      <c r="F166" s="476"/>
      <c r="G166" s="441"/>
      <c r="H166" s="442"/>
      <c r="I166" s="443"/>
      <c r="J166" s="443"/>
      <c r="K166" s="443"/>
      <c r="L166" s="443"/>
      <c r="M166" s="443"/>
      <c r="N166" s="444"/>
    </row>
    <row r="167" spans="1:14" s="461" customFormat="1" ht="15" customHeight="1">
      <c r="A167" s="1093" t="s">
        <v>943</v>
      </c>
      <c r="B167" s="1094"/>
      <c r="C167" s="1094"/>
      <c r="D167" s="1094"/>
      <c r="E167" s="1094"/>
      <c r="F167" s="1095"/>
      <c r="G167" s="458" t="s">
        <v>0</v>
      </c>
      <c r="H167" s="477">
        <f>I167+L167</f>
        <v>288953378</v>
      </c>
      <c r="I167" s="477">
        <f>J167+K167</f>
        <v>203864971</v>
      </c>
      <c r="J167" s="477">
        <f t="shared" ref="J167:K169" si="77">J171+J182+J337+J348+J356</f>
        <v>175296272</v>
      </c>
      <c r="K167" s="477">
        <f t="shared" si="77"/>
        <v>28568699</v>
      </c>
      <c r="L167" s="477">
        <f>M167+N167</f>
        <v>85088407</v>
      </c>
      <c r="M167" s="477">
        <f t="shared" ref="M167:N169" si="78">M171+M182+M337+M348+M356</f>
        <v>10507513</v>
      </c>
      <c r="N167" s="477">
        <f t="shared" si="78"/>
        <v>74580894</v>
      </c>
    </row>
    <row r="168" spans="1:14" s="461" customFormat="1" ht="15" customHeight="1">
      <c r="A168" s="1127"/>
      <c r="B168" s="1128"/>
      <c r="C168" s="1128"/>
      <c r="D168" s="1128"/>
      <c r="E168" s="1128"/>
      <c r="F168" s="1129"/>
      <c r="G168" s="478" t="s">
        <v>1</v>
      </c>
      <c r="H168" s="477">
        <f t="shared" ref="H168:H169" si="79">I168+L168</f>
        <v>41164152</v>
      </c>
      <c r="I168" s="477">
        <f t="shared" ref="I168:I169" si="80">J168+K168</f>
        <v>13233583</v>
      </c>
      <c r="J168" s="477">
        <f t="shared" si="77"/>
        <v>9147356</v>
      </c>
      <c r="K168" s="477">
        <f t="shared" si="77"/>
        <v>4086227</v>
      </c>
      <c r="L168" s="477">
        <f t="shared" ref="L168:L169" si="81">M168+N168</f>
        <v>27930569</v>
      </c>
      <c r="M168" s="477">
        <f t="shared" si="78"/>
        <v>4831204</v>
      </c>
      <c r="N168" s="477">
        <f t="shared" si="78"/>
        <v>23099365</v>
      </c>
    </row>
    <row r="169" spans="1:14" s="461" customFormat="1" ht="15" customHeight="1">
      <c r="A169" s="1130"/>
      <c r="B169" s="1131"/>
      <c r="C169" s="1131"/>
      <c r="D169" s="1131"/>
      <c r="E169" s="1131"/>
      <c r="F169" s="1132"/>
      <c r="G169" s="478" t="s">
        <v>2</v>
      </c>
      <c r="H169" s="477">
        <f t="shared" si="79"/>
        <v>330117530</v>
      </c>
      <c r="I169" s="477">
        <f t="shared" si="80"/>
        <v>217098554</v>
      </c>
      <c r="J169" s="477">
        <f t="shared" si="77"/>
        <v>184443628</v>
      </c>
      <c r="K169" s="477">
        <f t="shared" si="77"/>
        <v>32654926</v>
      </c>
      <c r="L169" s="477">
        <f t="shared" si="81"/>
        <v>113018976</v>
      </c>
      <c r="M169" s="477">
        <f t="shared" si="78"/>
        <v>15338717</v>
      </c>
      <c r="N169" s="477">
        <f t="shared" si="78"/>
        <v>97680259</v>
      </c>
    </row>
    <row r="170" spans="1:14" s="451" customFormat="1" ht="5.25" customHeight="1">
      <c r="A170" s="498"/>
      <c r="B170" s="499"/>
      <c r="C170" s="499"/>
      <c r="D170" s="499"/>
      <c r="E170" s="500"/>
      <c r="F170" s="500"/>
      <c r="G170" s="501"/>
      <c r="H170" s="502"/>
      <c r="I170" s="503"/>
      <c r="J170" s="503"/>
      <c r="K170" s="503"/>
      <c r="L170" s="503"/>
      <c r="M170" s="503"/>
      <c r="N170" s="504"/>
    </row>
    <row r="171" spans="1:14" s="507" customFormat="1" ht="15" hidden="1" customHeight="1">
      <c r="A171" s="1156" t="s">
        <v>944</v>
      </c>
      <c r="B171" s="1157"/>
      <c r="C171" s="1157"/>
      <c r="D171" s="1157"/>
      <c r="E171" s="1157"/>
      <c r="F171" s="1158"/>
      <c r="G171" s="505" t="s">
        <v>0</v>
      </c>
      <c r="H171" s="506">
        <f>I171+L171</f>
        <v>1947000</v>
      </c>
      <c r="I171" s="506">
        <f>J171+K171</f>
        <v>0</v>
      </c>
      <c r="J171" s="506">
        <f>J175+J178</f>
        <v>0</v>
      </c>
      <c r="K171" s="506">
        <f>K175+K178</f>
        <v>0</v>
      </c>
      <c r="L171" s="506">
        <f>M171+N171</f>
        <v>1947000</v>
      </c>
      <c r="M171" s="506">
        <f>M175+M178</f>
        <v>761000</v>
      </c>
      <c r="N171" s="506">
        <f>N175+N178</f>
        <v>1186000</v>
      </c>
    </row>
    <row r="172" spans="1:14" s="507" customFormat="1" ht="15" hidden="1" customHeight="1">
      <c r="A172" s="1159"/>
      <c r="B172" s="1160"/>
      <c r="C172" s="1160"/>
      <c r="D172" s="1160"/>
      <c r="E172" s="1160"/>
      <c r="F172" s="1161"/>
      <c r="G172" s="508" t="s">
        <v>1</v>
      </c>
      <c r="H172" s="506">
        <f t="shared" ref="H172:H173" si="82">I172+L172</f>
        <v>0</v>
      </c>
      <c r="I172" s="506">
        <f t="shared" ref="I172:I173" si="83">J172+K172</f>
        <v>0</v>
      </c>
      <c r="J172" s="506">
        <f t="shared" ref="J172:K173" si="84">J176+J179</f>
        <v>0</v>
      </c>
      <c r="K172" s="506">
        <f t="shared" si="84"/>
        <v>0</v>
      </c>
      <c r="L172" s="506">
        <f t="shared" ref="L172:L173" si="85">M172+N172</f>
        <v>0</v>
      </c>
      <c r="M172" s="506">
        <f t="shared" ref="M172:N173" si="86">M176+M179</f>
        <v>0</v>
      </c>
      <c r="N172" s="506">
        <f t="shared" si="86"/>
        <v>0</v>
      </c>
    </row>
    <row r="173" spans="1:14" s="507" customFormat="1" ht="15" hidden="1" customHeight="1">
      <c r="A173" s="1162"/>
      <c r="B173" s="1163"/>
      <c r="C173" s="1163"/>
      <c r="D173" s="1163"/>
      <c r="E173" s="1163"/>
      <c r="F173" s="1164"/>
      <c r="G173" s="508" t="s">
        <v>2</v>
      </c>
      <c r="H173" s="506">
        <f t="shared" si="82"/>
        <v>1947000</v>
      </c>
      <c r="I173" s="506">
        <f t="shared" si="83"/>
        <v>0</v>
      </c>
      <c r="J173" s="506">
        <f t="shared" si="84"/>
        <v>0</v>
      </c>
      <c r="K173" s="506">
        <f t="shared" si="84"/>
        <v>0</v>
      </c>
      <c r="L173" s="506">
        <f t="shared" si="85"/>
        <v>1947000</v>
      </c>
      <c r="M173" s="506">
        <f t="shared" si="86"/>
        <v>761000</v>
      </c>
      <c r="N173" s="506">
        <f t="shared" si="86"/>
        <v>1186000</v>
      </c>
    </row>
    <row r="174" spans="1:14" s="451" customFormat="1" ht="5.25" hidden="1" customHeight="1">
      <c r="A174" s="498"/>
      <c r="B174" s="499"/>
      <c r="C174" s="499"/>
      <c r="D174" s="499"/>
      <c r="E174" s="500"/>
      <c r="F174" s="500"/>
      <c r="G174" s="501"/>
      <c r="H174" s="502"/>
      <c r="I174" s="503"/>
      <c r="J174" s="503"/>
      <c r="K174" s="503"/>
      <c r="L174" s="503"/>
      <c r="M174" s="503"/>
      <c r="N174" s="504"/>
    </row>
    <row r="175" spans="1:14" s="420" customFormat="1" ht="15" hidden="1" customHeight="1">
      <c r="A175" s="1121" t="s">
        <v>25</v>
      </c>
      <c r="B175" s="1122"/>
      <c r="C175" s="1121" t="s">
        <v>945</v>
      </c>
      <c r="D175" s="1122"/>
      <c r="E175" s="1150" t="s">
        <v>946</v>
      </c>
      <c r="F175" s="1151"/>
      <c r="G175" s="472" t="s">
        <v>0</v>
      </c>
      <c r="H175" s="470">
        <f t="shared" ref="H175:H179" si="87">I175+L175</f>
        <v>1009000</v>
      </c>
      <c r="I175" s="470">
        <f t="shared" ref="I175:I180" si="88">J175+K175</f>
        <v>0</v>
      </c>
      <c r="J175" s="470">
        <v>0</v>
      </c>
      <c r="K175" s="470">
        <v>0</v>
      </c>
      <c r="L175" s="470">
        <f t="shared" ref="L175:L180" si="89">M175+N175</f>
        <v>1009000</v>
      </c>
      <c r="M175" s="470">
        <v>151000</v>
      </c>
      <c r="N175" s="470">
        <v>858000</v>
      </c>
    </row>
    <row r="176" spans="1:14" s="420" customFormat="1" ht="15" hidden="1" customHeight="1">
      <c r="A176" s="1123"/>
      <c r="B176" s="1124"/>
      <c r="C176" s="1123"/>
      <c r="D176" s="1124"/>
      <c r="E176" s="1152"/>
      <c r="F176" s="1153"/>
      <c r="G176" s="472" t="s">
        <v>1</v>
      </c>
      <c r="H176" s="470">
        <f t="shared" si="87"/>
        <v>0</v>
      </c>
      <c r="I176" s="470">
        <f t="shared" si="88"/>
        <v>0</v>
      </c>
      <c r="J176" s="470">
        <v>0</v>
      </c>
      <c r="K176" s="470">
        <v>0</v>
      </c>
      <c r="L176" s="470">
        <f t="shared" si="89"/>
        <v>0</v>
      </c>
      <c r="M176" s="470">
        <v>0</v>
      </c>
      <c r="N176" s="470">
        <v>0</v>
      </c>
    </row>
    <row r="177" spans="1:14" s="420" customFormat="1" ht="15" hidden="1" customHeight="1">
      <c r="A177" s="1125"/>
      <c r="B177" s="1126"/>
      <c r="C177" s="1125"/>
      <c r="D177" s="1126"/>
      <c r="E177" s="1154"/>
      <c r="F177" s="1155"/>
      <c r="G177" s="472" t="s">
        <v>2</v>
      </c>
      <c r="H177" s="470">
        <f>I177+L177</f>
        <v>1009000</v>
      </c>
      <c r="I177" s="470">
        <f t="shared" si="88"/>
        <v>0</v>
      </c>
      <c r="J177" s="470">
        <f>J175+J176</f>
        <v>0</v>
      </c>
      <c r="K177" s="470">
        <f>K175+K176</f>
        <v>0</v>
      </c>
      <c r="L177" s="470">
        <f t="shared" si="89"/>
        <v>1009000</v>
      </c>
      <c r="M177" s="470">
        <f>M175+M176</f>
        <v>151000</v>
      </c>
      <c r="N177" s="470">
        <f>N175+N176</f>
        <v>858000</v>
      </c>
    </row>
    <row r="178" spans="1:14" s="420" customFormat="1" ht="15" hidden="1" customHeight="1">
      <c r="A178" s="1121" t="s">
        <v>65</v>
      </c>
      <c r="B178" s="1122"/>
      <c r="C178" s="1121" t="s">
        <v>947</v>
      </c>
      <c r="D178" s="1122"/>
      <c r="E178" s="1150" t="s">
        <v>948</v>
      </c>
      <c r="F178" s="1151"/>
      <c r="G178" s="472" t="s">
        <v>0</v>
      </c>
      <c r="H178" s="470">
        <f t="shared" si="87"/>
        <v>938000</v>
      </c>
      <c r="I178" s="470">
        <f t="shared" si="88"/>
        <v>0</v>
      </c>
      <c r="J178" s="470">
        <v>0</v>
      </c>
      <c r="K178" s="470">
        <v>0</v>
      </c>
      <c r="L178" s="470">
        <f t="shared" si="89"/>
        <v>938000</v>
      </c>
      <c r="M178" s="470">
        <v>610000</v>
      </c>
      <c r="N178" s="470">
        <v>328000</v>
      </c>
    </row>
    <row r="179" spans="1:14" s="420" customFormat="1" ht="15" hidden="1" customHeight="1">
      <c r="A179" s="1123"/>
      <c r="B179" s="1124"/>
      <c r="C179" s="1123"/>
      <c r="D179" s="1124"/>
      <c r="E179" s="1152"/>
      <c r="F179" s="1153"/>
      <c r="G179" s="472" t="s">
        <v>1</v>
      </c>
      <c r="H179" s="470">
        <f t="shared" si="87"/>
        <v>0</v>
      </c>
      <c r="I179" s="470">
        <f t="shared" si="88"/>
        <v>0</v>
      </c>
      <c r="J179" s="470">
        <v>0</v>
      </c>
      <c r="K179" s="470">
        <v>0</v>
      </c>
      <c r="L179" s="470">
        <f t="shared" si="89"/>
        <v>0</v>
      </c>
      <c r="M179" s="470">
        <v>0</v>
      </c>
      <c r="N179" s="470">
        <v>0</v>
      </c>
    </row>
    <row r="180" spans="1:14" s="420" customFormat="1" ht="15" hidden="1" customHeight="1">
      <c r="A180" s="1125"/>
      <c r="B180" s="1126"/>
      <c r="C180" s="1125"/>
      <c r="D180" s="1126"/>
      <c r="E180" s="1154"/>
      <c r="F180" s="1155"/>
      <c r="G180" s="472" t="s">
        <v>2</v>
      </c>
      <c r="H180" s="470">
        <f>I180+L180</f>
        <v>938000</v>
      </c>
      <c r="I180" s="470">
        <f t="shared" si="88"/>
        <v>0</v>
      </c>
      <c r="J180" s="470">
        <f>J178+J179</f>
        <v>0</v>
      </c>
      <c r="K180" s="470">
        <f>K178+K179</f>
        <v>0</v>
      </c>
      <c r="L180" s="470">
        <f t="shared" si="89"/>
        <v>938000</v>
      </c>
      <c r="M180" s="470">
        <f>M178+M179</f>
        <v>610000</v>
      </c>
      <c r="N180" s="470">
        <f>N178+N179</f>
        <v>328000</v>
      </c>
    </row>
    <row r="181" spans="1:14" s="451" customFormat="1" ht="5.25" hidden="1" customHeight="1">
      <c r="A181" s="498"/>
      <c r="B181" s="499"/>
      <c r="C181" s="499"/>
      <c r="D181" s="499"/>
      <c r="E181" s="500"/>
      <c r="F181" s="500"/>
      <c r="G181" s="501"/>
      <c r="H181" s="502"/>
      <c r="I181" s="503"/>
      <c r="J181" s="503"/>
      <c r="K181" s="503"/>
      <c r="L181" s="503"/>
      <c r="M181" s="503"/>
      <c r="N181" s="504"/>
    </row>
    <row r="182" spans="1:14" s="507" customFormat="1" ht="15" customHeight="1">
      <c r="A182" s="1143" t="s">
        <v>949</v>
      </c>
      <c r="B182" s="1144"/>
      <c r="C182" s="1144"/>
      <c r="D182" s="1144"/>
      <c r="E182" s="1144"/>
      <c r="F182" s="1145"/>
      <c r="G182" s="509" t="s">
        <v>0</v>
      </c>
      <c r="H182" s="506">
        <f>I182+L182</f>
        <v>89457180</v>
      </c>
      <c r="I182" s="506">
        <f>J182+K182</f>
        <v>57304573</v>
      </c>
      <c r="J182" s="506">
        <f>J186+J189+J192+J195+J198+J201+J204+J207+J210+J213+J216+J219+J222+J225+J228+J231+J234+J237+J240+J243+J246+J249+J252+J255+J258+J261+J264+J267+J270+J273+J276+J279+J282+J285+J288+J291+J294+J297+J300+J303+J306+J309+J312+J315+J318+J321+J324+J327+J330+J333</f>
        <v>45823287</v>
      </c>
      <c r="K182" s="506">
        <f>K186+K189+K192+K195+K198+K201+K204+K207+K210+K213+K216+K219+K222+K225+K228+K231+K234+K237+K240+K243+K246+K249+K252+K255+K258+K261+K264+K267+K270+K273+K276+K279+K282+K285+K288+K291+K294+K297+K300+K303+K306+K309+K312+K315+K318+K321+K324+K327+K330+K333</f>
        <v>11481286</v>
      </c>
      <c r="L182" s="506">
        <f>M182+N182</f>
        <v>32152607</v>
      </c>
      <c r="M182" s="506">
        <f>M186+M189+M192+M195+M198+M201+M204+M207+M210+M213+M216+M219+M222+M225+M228+M231+M234+M237+M240+M243+M246+M249+M252+M255+M258+M261+M264+M267+M270+M273+M276+M279+M282+M285+M288+M291+M294+M297+M300+M303+M306+M309+M312+M315+M318+M321+M324+M327+M330+M333</f>
        <v>9496513</v>
      </c>
      <c r="N182" s="506">
        <f>N186+N189+N192+N195+N198+N201+N204+N207+N210+N213+N216+N219+N222+N225+N228+N231+N234+N237+N240+N243+N246+N249+N252+N255+N258+N261+N264+N267+N270+N273+N276+N279+N282+N285+N288+N291+N294+N297+N300+N303+N306+N309+N312+N315+N318+N321+N324+N327+N330+N333</f>
        <v>22656094</v>
      </c>
    </row>
    <row r="183" spans="1:14" s="507" customFormat="1" ht="15" customHeight="1">
      <c r="A183" s="1127"/>
      <c r="B183" s="1128"/>
      <c r="C183" s="1128"/>
      <c r="D183" s="1128"/>
      <c r="E183" s="1128"/>
      <c r="F183" s="1129"/>
      <c r="G183" s="510" t="s">
        <v>1</v>
      </c>
      <c r="H183" s="506">
        <f t="shared" ref="H183:H184" si="90">I183+L183</f>
        <v>19377278</v>
      </c>
      <c r="I183" s="506">
        <f t="shared" ref="I183:I184" si="91">J183+K183</f>
        <v>8465918</v>
      </c>
      <c r="J183" s="506">
        <f t="shared" ref="J183:K184" si="92">J187+J190+J193+J196+J199+J202+J205+J208+J211+J214+J217+J220+J223+J226+J229+J232+J235+J238+J241+J244+J247+J250+J253+J256+J259+J262+J265+J268+J271+J274+J277+J280+J283+J286+J289+J292+J295+J298+J301+J304+J307+J310+J313+J316+J319+J322+J325+J328+J331+J334</f>
        <v>7357249</v>
      </c>
      <c r="K183" s="506">
        <f t="shared" si="92"/>
        <v>1108669</v>
      </c>
      <c r="L183" s="506">
        <f t="shared" ref="L183:L184" si="93">M183+N183</f>
        <v>10911360</v>
      </c>
      <c r="M183" s="506">
        <f t="shared" ref="M183:N184" si="94">M187+M190+M193+M196+M199+M202+M205+M208+M211+M214+M217+M220+M223+M226+M229+M232+M235+M238+M241+M244+M247+M250+M253+M256+M259+M262+M265+M268+M271+M274+M277+M280+M283+M286+M289+M292+M295+M298+M301+M304+M307+M310+M313+M316+M319+M322+M325+M328+M331+M334</f>
        <v>4831204</v>
      </c>
      <c r="N183" s="506">
        <f t="shared" si="94"/>
        <v>6080156</v>
      </c>
    </row>
    <row r="184" spans="1:14" s="507" customFormat="1" ht="15" customHeight="1">
      <c r="A184" s="1130"/>
      <c r="B184" s="1131"/>
      <c r="C184" s="1131"/>
      <c r="D184" s="1131"/>
      <c r="E184" s="1131"/>
      <c r="F184" s="1132"/>
      <c r="G184" s="510" t="s">
        <v>2</v>
      </c>
      <c r="H184" s="506">
        <f t="shared" si="90"/>
        <v>108834458</v>
      </c>
      <c r="I184" s="506">
        <f t="shared" si="91"/>
        <v>65770491</v>
      </c>
      <c r="J184" s="506">
        <f t="shared" si="92"/>
        <v>53180536</v>
      </c>
      <c r="K184" s="506">
        <f t="shared" si="92"/>
        <v>12589955</v>
      </c>
      <c r="L184" s="506">
        <f t="shared" si="93"/>
        <v>43063967</v>
      </c>
      <c r="M184" s="506">
        <f t="shared" si="94"/>
        <v>14327717</v>
      </c>
      <c r="N184" s="506">
        <f t="shared" si="94"/>
        <v>28736250</v>
      </c>
    </row>
    <row r="185" spans="1:14" s="489" customFormat="1" ht="5.25" customHeight="1">
      <c r="A185" s="511"/>
      <c r="B185" s="512"/>
      <c r="C185" s="484"/>
      <c r="D185" s="484"/>
      <c r="E185" s="484"/>
      <c r="F185" s="484"/>
      <c r="G185" s="485"/>
      <c r="H185" s="486"/>
      <c r="I185" s="487"/>
      <c r="J185" s="487"/>
      <c r="K185" s="487"/>
      <c r="L185" s="487"/>
      <c r="M185" s="487"/>
      <c r="N185" s="488"/>
    </row>
    <row r="186" spans="1:14" s="420" customFormat="1" ht="15" hidden="1" customHeight="1">
      <c r="A186" s="1121" t="s">
        <v>80</v>
      </c>
      <c r="B186" s="1122"/>
      <c r="C186" s="1123" t="s">
        <v>163</v>
      </c>
      <c r="D186" s="1146"/>
      <c r="E186" s="513" t="s">
        <v>827</v>
      </c>
      <c r="F186" s="1147" t="s">
        <v>829</v>
      </c>
      <c r="G186" s="469" t="s">
        <v>0</v>
      </c>
      <c r="H186" s="470">
        <f t="shared" ref="H186:H318" si="95">I186+L186</f>
        <v>24475</v>
      </c>
      <c r="I186" s="470">
        <f t="shared" ref="I186:I318" si="96">J186+K186</f>
        <v>0</v>
      </c>
      <c r="J186" s="470">
        <v>0</v>
      </c>
      <c r="K186" s="470">
        <v>0</v>
      </c>
      <c r="L186" s="470">
        <f t="shared" ref="L186:L318" si="97">M186+N186</f>
        <v>24475</v>
      </c>
      <c r="M186" s="470">
        <v>0</v>
      </c>
      <c r="N186" s="470">
        <v>24475</v>
      </c>
    </row>
    <row r="187" spans="1:14" s="420" customFormat="1" ht="15" hidden="1" customHeight="1">
      <c r="A187" s="1123"/>
      <c r="B187" s="1109"/>
      <c r="C187" s="1123"/>
      <c r="D187" s="1109"/>
      <c r="E187" s="514"/>
      <c r="F187" s="1148"/>
      <c r="G187" s="472" t="s">
        <v>1</v>
      </c>
      <c r="H187" s="470">
        <f t="shared" si="95"/>
        <v>0</v>
      </c>
      <c r="I187" s="470">
        <f t="shared" si="96"/>
        <v>0</v>
      </c>
      <c r="J187" s="470">
        <v>0</v>
      </c>
      <c r="K187" s="470">
        <v>0</v>
      </c>
      <c r="L187" s="470">
        <f t="shared" si="97"/>
        <v>0</v>
      </c>
      <c r="M187" s="470">
        <v>0</v>
      </c>
      <c r="N187" s="470">
        <v>0</v>
      </c>
    </row>
    <row r="188" spans="1:14" s="420" customFormat="1" ht="15" hidden="1" customHeight="1">
      <c r="A188" s="1123"/>
      <c r="B188" s="1109"/>
      <c r="C188" s="1123"/>
      <c r="D188" s="1109"/>
      <c r="E188" s="514"/>
      <c r="F188" s="1149"/>
      <c r="G188" s="472" t="s">
        <v>2</v>
      </c>
      <c r="H188" s="470">
        <f>I188+L188</f>
        <v>24475</v>
      </c>
      <c r="I188" s="470">
        <f t="shared" si="96"/>
        <v>0</v>
      </c>
      <c r="J188" s="470">
        <f>J186+J187</f>
        <v>0</v>
      </c>
      <c r="K188" s="470">
        <f>K186+K187</f>
        <v>0</v>
      </c>
      <c r="L188" s="470">
        <f t="shared" si="97"/>
        <v>24475</v>
      </c>
      <c r="M188" s="470">
        <f>M186+M187</f>
        <v>0</v>
      </c>
      <c r="N188" s="470">
        <f>N186+N187</f>
        <v>24475</v>
      </c>
    </row>
    <row r="189" spans="1:14" s="516" customFormat="1" ht="15" hidden="1" customHeight="1">
      <c r="A189" s="1074"/>
      <c r="B189" s="1075"/>
      <c r="C189" s="1074"/>
      <c r="D189" s="1075"/>
      <c r="E189" s="515" t="s">
        <v>774</v>
      </c>
      <c r="F189" s="1147" t="s">
        <v>855</v>
      </c>
      <c r="G189" s="469" t="s">
        <v>0</v>
      </c>
      <c r="H189" s="492">
        <f t="shared" si="95"/>
        <v>250000</v>
      </c>
      <c r="I189" s="492">
        <f t="shared" si="96"/>
        <v>0</v>
      </c>
      <c r="J189" s="492">
        <v>0</v>
      </c>
      <c r="K189" s="492">
        <v>0</v>
      </c>
      <c r="L189" s="492">
        <f t="shared" si="97"/>
        <v>250000</v>
      </c>
      <c r="M189" s="492">
        <v>0</v>
      </c>
      <c r="N189" s="492">
        <v>250000</v>
      </c>
    </row>
    <row r="190" spans="1:14" s="516" customFormat="1" ht="15" hidden="1" customHeight="1">
      <c r="A190" s="1074"/>
      <c r="B190" s="1109"/>
      <c r="C190" s="1074"/>
      <c r="D190" s="1109"/>
      <c r="E190" s="517"/>
      <c r="F190" s="1148"/>
      <c r="G190" s="472" t="s">
        <v>1</v>
      </c>
      <c r="H190" s="492">
        <f t="shared" si="95"/>
        <v>0</v>
      </c>
      <c r="I190" s="492">
        <f t="shared" si="96"/>
        <v>0</v>
      </c>
      <c r="J190" s="492">
        <v>0</v>
      </c>
      <c r="K190" s="492">
        <v>0</v>
      </c>
      <c r="L190" s="492">
        <f t="shared" si="97"/>
        <v>0</v>
      </c>
      <c r="M190" s="492">
        <v>0</v>
      </c>
      <c r="N190" s="492">
        <v>0</v>
      </c>
    </row>
    <row r="191" spans="1:14" s="516" customFormat="1" ht="15" hidden="1" customHeight="1">
      <c r="A191" s="1074"/>
      <c r="B191" s="1109"/>
      <c r="C191" s="1074"/>
      <c r="D191" s="1109"/>
      <c r="E191" s="517"/>
      <c r="F191" s="1149"/>
      <c r="G191" s="472" t="s">
        <v>2</v>
      </c>
      <c r="H191" s="470">
        <f>I191+L191</f>
        <v>250000</v>
      </c>
      <c r="I191" s="470">
        <f t="shared" si="96"/>
        <v>0</v>
      </c>
      <c r="J191" s="470">
        <f>J189+J190</f>
        <v>0</v>
      </c>
      <c r="K191" s="470">
        <f>K189+K190</f>
        <v>0</v>
      </c>
      <c r="L191" s="470">
        <f t="shared" si="97"/>
        <v>250000</v>
      </c>
      <c r="M191" s="470">
        <f>M189+M190</f>
        <v>0</v>
      </c>
      <c r="N191" s="470">
        <f>N189+N190</f>
        <v>250000</v>
      </c>
    </row>
    <row r="192" spans="1:14" s="516" customFormat="1" ht="15" hidden="1" customHeight="1">
      <c r="A192" s="1074"/>
      <c r="B192" s="1075"/>
      <c r="C192" s="1074"/>
      <c r="D192" s="1075"/>
      <c r="E192" s="517"/>
      <c r="F192" s="1147" t="s">
        <v>950</v>
      </c>
      <c r="G192" s="469" t="s">
        <v>0</v>
      </c>
      <c r="H192" s="470">
        <f t="shared" si="95"/>
        <v>12418589</v>
      </c>
      <c r="I192" s="470">
        <f t="shared" si="96"/>
        <v>0</v>
      </c>
      <c r="J192" s="470">
        <v>0</v>
      </c>
      <c r="K192" s="470">
        <v>0</v>
      </c>
      <c r="L192" s="470">
        <f t="shared" si="97"/>
        <v>12418589</v>
      </c>
      <c r="M192" s="470">
        <v>0</v>
      </c>
      <c r="N192" s="470">
        <v>12418589</v>
      </c>
    </row>
    <row r="193" spans="1:14" s="516" customFormat="1" ht="15" hidden="1" customHeight="1">
      <c r="A193" s="1074"/>
      <c r="B193" s="1109"/>
      <c r="C193" s="1074"/>
      <c r="D193" s="1109"/>
      <c r="E193" s="517"/>
      <c r="F193" s="1148"/>
      <c r="G193" s="472" t="s">
        <v>1</v>
      </c>
      <c r="H193" s="470">
        <f t="shared" si="95"/>
        <v>0</v>
      </c>
      <c r="I193" s="470">
        <f t="shared" si="96"/>
        <v>0</v>
      </c>
      <c r="J193" s="470">
        <v>0</v>
      </c>
      <c r="K193" s="470">
        <v>0</v>
      </c>
      <c r="L193" s="470">
        <f t="shared" si="97"/>
        <v>0</v>
      </c>
      <c r="M193" s="470">
        <v>0</v>
      </c>
      <c r="N193" s="470">
        <v>0</v>
      </c>
    </row>
    <row r="194" spans="1:14" s="516" customFormat="1" ht="15" hidden="1" customHeight="1">
      <c r="A194" s="1074"/>
      <c r="B194" s="1109"/>
      <c r="C194" s="1074"/>
      <c r="D194" s="1109"/>
      <c r="E194" s="518"/>
      <c r="F194" s="1149"/>
      <c r="G194" s="472" t="s">
        <v>2</v>
      </c>
      <c r="H194" s="470">
        <f>I194+L194</f>
        <v>12418589</v>
      </c>
      <c r="I194" s="470">
        <f t="shared" si="96"/>
        <v>0</v>
      </c>
      <c r="J194" s="470">
        <f>J192+J193</f>
        <v>0</v>
      </c>
      <c r="K194" s="470">
        <f>K192+K193</f>
        <v>0</v>
      </c>
      <c r="L194" s="470">
        <f t="shared" si="97"/>
        <v>12418589</v>
      </c>
      <c r="M194" s="470">
        <f>M192+M193</f>
        <v>0</v>
      </c>
      <c r="N194" s="470">
        <f>N192+N193</f>
        <v>12418589</v>
      </c>
    </row>
    <row r="195" spans="1:14" s="420" customFormat="1" ht="15" hidden="1" customHeight="1">
      <c r="A195" s="1123"/>
      <c r="B195" s="1146"/>
      <c r="C195" s="1123"/>
      <c r="D195" s="1146"/>
      <c r="E195" s="513" t="s">
        <v>857</v>
      </c>
      <c r="F195" s="1147" t="s">
        <v>858</v>
      </c>
      <c r="G195" s="469" t="s">
        <v>0</v>
      </c>
      <c r="H195" s="470">
        <f t="shared" si="95"/>
        <v>1345000</v>
      </c>
      <c r="I195" s="470">
        <f t="shared" si="96"/>
        <v>510000</v>
      </c>
      <c r="J195" s="470">
        <v>0</v>
      </c>
      <c r="K195" s="470">
        <f>250000+260000</f>
        <v>510000</v>
      </c>
      <c r="L195" s="470">
        <f t="shared" si="97"/>
        <v>835000</v>
      </c>
      <c r="M195" s="470">
        <v>0</v>
      </c>
      <c r="N195" s="470">
        <v>835000</v>
      </c>
    </row>
    <row r="196" spans="1:14" s="420" customFormat="1" ht="15" hidden="1" customHeight="1">
      <c r="A196" s="1123"/>
      <c r="B196" s="1109"/>
      <c r="C196" s="1123"/>
      <c r="D196" s="1109"/>
      <c r="E196" s="514"/>
      <c r="F196" s="1148"/>
      <c r="G196" s="472" t="s">
        <v>1</v>
      </c>
      <c r="H196" s="470">
        <f t="shared" si="95"/>
        <v>0</v>
      </c>
      <c r="I196" s="470">
        <f t="shared" si="96"/>
        <v>0</v>
      </c>
      <c r="J196" s="470">
        <v>0</v>
      </c>
      <c r="K196" s="470">
        <v>0</v>
      </c>
      <c r="L196" s="470">
        <f t="shared" si="97"/>
        <v>0</v>
      </c>
      <c r="M196" s="470">
        <v>0</v>
      </c>
      <c r="N196" s="470">
        <v>0</v>
      </c>
    </row>
    <row r="197" spans="1:14" s="420" customFormat="1" ht="15" hidden="1" customHeight="1">
      <c r="A197" s="1125"/>
      <c r="B197" s="1111"/>
      <c r="C197" s="1125"/>
      <c r="D197" s="1111"/>
      <c r="E197" s="519"/>
      <c r="F197" s="1149"/>
      <c r="G197" s="472" t="s">
        <v>2</v>
      </c>
      <c r="H197" s="470">
        <f>I197+L197</f>
        <v>1345000</v>
      </c>
      <c r="I197" s="470">
        <f t="shared" si="96"/>
        <v>510000</v>
      </c>
      <c r="J197" s="470">
        <f>J195+J196</f>
        <v>0</v>
      </c>
      <c r="K197" s="470">
        <f>K195+K196</f>
        <v>510000</v>
      </c>
      <c r="L197" s="470">
        <f t="shared" si="97"/>
        <v>835000</v>
      </c>
      <c r="M197" s="470">
        <f>M195+M196</f>
        <v>0</v>
      </c>
      <c r="N197" s="470">
        <f>N195+N196</f>
        <v>835000</v>
      </c>
    </row>
    <row r="198" spans="1:14" s="516" customFormat="1" ht="18" hidden="1" customHeight="1">
      <c r="A198" s="1102" t="s">
        <v>45</v>
      </c>
      <c r="B198" s="1103"/>
      <c r="C198" s="1102" t="s">
        <v>171</v>
      </c>
      <c r="D198" s="1103"/>
      <c r="E198" s="515" t="s">
        <v>678</v>
      </c>
      <c r="F198" s="1147" t="s">
        <v>951</v>
      </c>
      <c r="G198" s="469" t="s">
        <v>0</v>
      </c>
      <c r="H198" s="470">
        <f t="shared" si="95"/>
        <v>1072000</v>
      </c>
      <c r="I198" s="470">
        <f t="shared" si="96"/>
        <v>1072000</v>
      </c>
      <c r="J198" s="470">
        <v>1072000</v>
      </c>
      <c r="K198" s="470">
        <v>0</v>
      </c>
      <c r="L198" s="470">
        <f t="shared" si="97"/>
        <v>0</v>
      </c>
      <c r="M198" s="470">
        <v>0</v>
      </c>
      <c r="N198" s="470">
        <v>0</v>
      </c>
    </row>
    <row r="199" spans="1:14" s="516" customFormat="1" ht="18" hidden="1" customHeight="1">
      <c r="A199" s="1074"/>
      <c r="B199" s="1109"/>
      <c r="C199" s="1074"/>
      <c r="D199" s="1109"/>
      <c r="E199" s="517"/>
      <c r="F199" s="1148"/>
      <c r="G199" s="472" t="s">
        <v>1</v>
      </c>
      <c r="H199" s="470">
        <f t="shared" si="95"/>
        <v>0</v>
      </c>
      <c r="I199" s="470">
        <f t="shared" si="96"/>
        <v>0</v>
      </c>
      <c r="J199" s="470">
        <v>0</v>
      </c>
      <c r="K199" s="470">
        <v>0</v>
      </c>
      <c r="L199" s="470">
        <f t="shared" si="97"/>
        <v>0</v>
      </c>
      <c r="M199" s="470">
        <v>0</v>
      </c>
      <c r="N199" s="470">
        <v>0</v>
      </c>
    </row>
    <row r="200" spans="1:14" s="516" customFormat="1" ht="18" hidden="1" customHeight="1">
      <c r="A200" s="1110"/>
      <c r="B200" s="1111"/>
      <c r="C200" s="1110"/>
      <c r="D200" s="1111"/>
      <c r="E200" s="517"/>
      <c r="F200" s="1149"/>
      <c r="G200" s="472" t="s">
        <v>2</v>
      </c>
      <c r="H200" s="470">
        <f>I200+L200</f>
        <v>1072000</v>
      </c>
      <c r="I200" s="470">
        <f t="shared" si="96"/>
        <v>1072000</v>
      </c>
      <c r="J200" s="470">
        <f>J198+J199</f>
        <v>1072000</v>
      </c>
      <c r="K200" s="470">
        <f>K198+K199</f>
        <v>0</v>
      </c>
      <c r="L200" s="470">
        <f t="shared" si="97"/>
        <v>0</v>
      </c>
      <c r="M200" s="470">
        <f>M198+M199</f>
        <v>0</v>
      </c>
      <c r="N200" s="470">
        <f>N198+N199</f>
        <v>0</v>
      </c>
    </row>
    <row r="201" spans="1:14" s="420" customFormat="1" ht="15" customHeight="1">
      <c r="A201" s="1121" t="s">
        <v>51</v>
      </c>
      <c r="B201" s="1122"/>
      <c r="C201" s="1121" t="s">
        <v>191</v>
      </c>
      <c r="D201" s="1122"/>
      <c r="E201" s="513" t="s">
        <v>552</v>
      </c>
      <c r="F201" s="1147" t="s">
        <v>660</v>
      </c>
      <c r="G201" s="469" t="s">
        <v>0</v>
      </c>
      <c r="H201" s="470">
        <f t="shared" si="95"/>
        <v>10202409</v>
      </c>
      <c r="I201" s="470">
        <f t="shared" si="96"/>
        <v>10202409</v>
      </c>
      <c r="J201" s="470">
        <v>10202409</v>
      </c>
      <c r="K201" s="470"/>
      <c r="L201" s="470">
        <f t="shared" si="97"/>
        <v>0</v>
      </c>
      <c r="M201" s="470">
        <v>0</v>
      </c>
      <c r="N201" s="470">
        <v>0</v>
      </c>
    </row>
    <row r="202" spans="1:14" s="420" customFormat="1" ht="15" customHeight="1">
      <c r="A202" s="1123"/>
      <c r="B202" s="1109"/>
      <c r="C202" s="1123"/>
      <c r="D202" s="1109"/>
      <c r="E202" s="514"/>
      <c r="F202" s="1148"/>
      <c r="G202" s="472" t="s">
        <v>1</v>
      </c>
      <c r="H202" s="470">
        <f t="shared" si="95"/>
        <v>-778791</v>
      </c>
      <c r="I202" s="470">
        <f t="shared" si="96"/>
        <v>-778791</v>
      </c>
      <c r="J202" s="470">
        <f>-814206+35415</f>
        <v>-778791</v>
      </c>
      <c r="K202" s="470"/>
      <c r="L202" s="470">
        <f t="shared" si="97"/>
        <v>0</v>
      </c>
      <c r="M202" s="470">
        <v>0</v>
      </c>
      <c r="N202" s="470">
        <v>0</v>
      </c>
    </row>
    <row r="203" spans="1:14" s="420" customFormat="1" ht="15" customHeight="1">
      <c r="A203" s="1123"/>
      <c r="B203" s="1109"/>
      <c r="C203" s="1123"/>
      <c r="D203" s="1109"/>
      <c r="E203" s="514"/>
      <c r="F203" s="1149"/>
      <c r="G203" s="472" t="s">
        <v>2</v>
      </c>
      <c r="H203" s="470">
        <f>I203+L203</f>
        <v>9423618</v>
      </c>
      <c r="I203" s="470">
        <f t="shared" si="96"/>
        <v>9423618</v>
      </c>
      <c r="J203" s="470">
        <f>J201+J202</f>
        <v>9423618</v>
      </c>
      <c r="K203" s="470">
        <f>K201+K202</f>
        <v>0</v>
      </c>
      <c r="L203" s="470">
        <f t="shared" si="97"/>
        <v>0</v>
      </c>
      <c r="M203" s="470">
        <f>M201+M202</f>
        <v>0</v>
      </c>
      <c r="N203" s="470">
        <f>N201+N202</f>
        <v>0</v>
      </c>
    </row>
    <row r="204" spans="1:14" s="516" customFormat="1" ht="15" customHeight="1">
      <c r="A204" s="1074"/>
      <c r="B204" s="1075"/>
      <c r="C204" s="1074"/>
      <c r="D204" s="1075"/>
      <c r="E204" s="517"/>
      <c r="F204" s="1147" t="s">
        <v>663</v>
      </c>
      <c r="G204" s="469" t="s">
        <v>0</v>
      </c>
      <c r="H204" s="470">
        <f t="shared" si="95"/>
        <v>16032525</v>
      </c>
      <c r="I204" s="470">
        <f t="shared" si="96"/>
        <v>16032525</v>
      </c>
      <c r="J204" s="470">
        <v>16032525</v>
      </c>
      <c r="K204" s="470">
        <v>0</v>
      </c>
      <c r="L204" s="470">
        <f t="shared" si="97"/>
        <v>0</v>
      </c>
      <c r="M204" s="470">
        <v>0</v>
      </c>
      <c r="N204" s="470">
        <v>0</v>
      </c>
    </row>
    <row r="205" spans="1:14" s="516" customFormat="1" ht="15" customHeight="1">
      <c r="A205" s="1074"/>
      <c r="B205" s="1109"/>
      <c r="C205" s="1074"/>
      <c r="D205" s="1109"/>
      <c r="E205" s="517"/>
      <c r="F205" s="1148"/>
      <c r="G205" s="472" t="s">
        <v>1</v>
      </c>
      <c r="H205" s="470">
        <f t="shared" si="95"/>
        <v>1939572</v>
      </c>
      <c r="I205" s="470">
        <f t="shared" si="96"/>
        <v>1939572</v>
      </c>
      <c r="J205" s="470">
        <v>1939572</v>
      </c>
      <c r="K205" s="470">
        <v>0</v>
      </c>
      <c r="L205" s="470">
        <f t="shared" si="97"/>
        <v>0</v>
      </c>
      <c r="M205" s="470">
        <v>0</v>
      </c>
      <c r="N205" s="470">
        <v>0</v>
      </c>
    </row>
    <row r="206" spans="1:14" s="516" customFormat="1" ht="15" customHeight="1">
      <c r="A206" s="1110"/>
      <c r="B206" s="1111"/>
      <c r="C206" s="1110"/>
      <c r="D206" s="1111"/>
      <c r="E206" s="518"/>
      <c r="F206" s="1149"/>
      <c r="G206" s="472" t="s">
        <v>2</v>
      </c>
      <c r="H206" s="470">
        <f>I206+L206</f>
        <v>17972097</v>
      </c>
      <c r="I206" s="470">
        <f t="shared" si="96"/>
        <v>17972097</v>
      </c>
      <c r="J206" s="470">
        <f>J204+J205</f>
        <v>17972097</v>
      </c>
      <c r="K206" s="470">
        <f>K204+K205</f>
        <v>0</v>
      </c>
      <c r="L206" s="470">
        <f t="shared" si="97"/>
        <v>0</v>
      </c>
      <c r="M206" s="470">
        <f>M204+M205</f>
        <v>0</v>
      </c>
      <c r="N206" s="470">
        <f>N204+N205</f>
        <v>0</v>
      </c>
    </row>
    <row r="207" spans="1:14" s="516" customFormat="1" ht="15.6" customHeight="1">
      <c r="A207" s="1102"/>
      <c r="B207" s="1103"/>
      <c r="C207" s="1102"/>
      <c r="D207" s="1103"/>
      <c r="E207" s="515"/>
      <c r="F207" s="1147" t="s">
        <v>664</v>
      </c>
      <c r="G207" s="469" t="s">
        <v>0</v>
      </c>
      <c r="H207" s="470">
        <f t="shared" si="95"/>
        <v>2699025</v>
      </c>
      <c r="I207" s="470">
        <f t="shared" si="96"/>
        <v>1125822</v>
      </c>
      <c r="J207" s="470">
        <v>1125822</v>
      </c>
      <c r="K207" s="470">
        <v>0</v>
      </c>
      <c r="L207" s="470">
        <f t="shared" si="97"/>
        <v>1573203</v>
      </c>
      <c r="M207" s="470">
        <v>1573203</v>
      </c>
      <c r="N207" s="470">
        <v>0</v>
      </c>
    </row>
    <row r="208" spans="1:14" s="516" customFormat="1" ht="15.6" customHeight="1">
      <c r="A208" s="1074"/>
      <c r="B208" s="1109"/>
      <c r="C208" s="1074"/>
      <c r="D208" s="1109"/>
      <c r="E208" s="517"/>
      <c r="F208" s="1148"/>
      <c r="G208" s="472" t="s">
        <v>1</v>
      </c>
      <c r="H208" s="470">
        <f t="shared" si="95"/>
        <v>576656</v>
      </c>
      <c r="I208" s="470">
        <f t="shared" si="96"/>
        <v>554419</v>
      </c>
      <c r="J208" s="470">
        <v>554419</v>
      </c>
      <c r="K208" s="470">
        <v>0</v>
      </c>
      <c r="L208" s="470">
        <f t="shared" si="97"/>
        <v>22237</v>
      </c>
      <c r="M208" s="470">
        <v>22237</v>
      </c>
      <c r="N208" s="470">
        <v>0</v>
      </c>
    </row>
    <row r="209" spans="1:14" s="516" customFormat="1" ht="15.6" customHeight="1">
      <c r="A209" s="1074"/>
      <c r="B209" s="1109"/>
      <c r="C209" s="1074"/>
      <c r="D209" s="1109"/>
      <c r="E209" s="518"/>
      <c r="F209" s="1149"/>
      <c r="G209" s="472" t="s">
        <v>2</v>
      </c>
      <c r="H209" s="470">
        <f>I209+L209</f>
        <v>3275681</v>
      </c>
      <c r="I209" s="470">
        <f t="shared" si="96"/>
        <v>1680241</v>
      </c>
      <c r="J209" s="470">
        <f>J207+J208</f>
        <v>1680241</v>
      </c>
      <c r="K209" s="470">
        <f>K207+K208</f>
        <v>0</v>
      </c>
      <c r="L209" s="470">
        <f t="shared" si="97"/>
        <v>1595440</v>
      </c>
      <c r="M209" s="470">
        <f>M207+M208</f>
        <v>1595440</v>
      </c>
      <c r="N209" s="470">
        <f>N207+N208</f>
        <v>0</v>
      </c>
    </row>
    <row r="210" spans="1:14" s="420" customFormat="1" ht="15.6" customHeight="1">
      <c r="A210" s="1123"/>
      <c r="B210" s="1146"/>
      <c r="C210" s="1123"/>
      <c r="D210" s="1146"/>
      <c r="E210" s="513" t="s">
        <v>665</v>
      </c>
      <c r="F210" s="1147" t="s">
        <v>667</v>
      </c>
      <c r="G210" s="469" t="s">
        <v>0</v>
      </c>
      <c r="H210" s="470">
        <f t="shared" si="95"/>
        <v>6679938</v>
      </c>
      <c r="I210" s="470">
        <f t="shared" si="96"/>
        <v>6524983</v>
      </c>
      <c r="J210" s="470">
        <f>68000+6456983</f>
        <v>6524983</v>
      </c>
      <c r="K210" s="470">
        <v>0</v>
      </c>
      <c r="L210" s="470">
        <f t="shared" si="97"/>
        <v>154955</v>
      </c>
      <c r="M210" s="470">
        <v>154955</v>
      </c>
      <c r="N210" s="470">
        <v>0</v>
      </c>
    </row>
    <row r="211" spans="1:14" s="420" customFormat="1" ht="15.6" customHeight="1">
      <c r="A211" s="1123"/>
      <c r="B211" s="1109"/>
      <c r="C211" s="1123"/>
      <c r="D211" s="1109"/>
      <c r="E211" s="514"/>
      <c r="F211" s="1148"/>
      <c r="G211" s="472" t="s">
        <v>1</v>
      </c>
      <c r="H211" s="470">
        <f t="shared" si="95"/>
        <v>-374269</v>
      </c>
      <c r="I211" s="470">
        <f t="shared" si="96"/>
        <v>-374269</v>
      </c>
      <c r="J211" s="470">
        <v>-374269</v>
      </c>
      <c r="K211" s="470">
        <v>0</v>
      </c>
      <c r="L211" s="470">
        <f t="shared" si="97"/>
        <v>0</v>
      </c>
      <c r="M211" s="470">
        <v>0</v>
      </c>
      <c r="N211" s="470">
        <v>0</v>
      </c>
    </row>
    <row r="212" spans="1:14" s="420" customFormat="1" ht="15.6" customHeight="1">
      <c r="A212" s="1125"/>
      <c r="B212" s="1111"/>
      <c r="C212" s="1125"/>
      <c r="D212" s="1111"/>
      <c r="E212" s="514"/>
      <c r="F212" s="1149"/>
      <c r="G212" s="472" t="s">
        <v>2</v>
      </c>
      <c r="H212" s="470">
        <f>I212+L212</f>
        <v>6305669</v>
      </c>
      <c r="I212" s="470">
        <f t="shared" si="96"/>
        <v>6150714</v>
      </c>
      <c r="J212" s="470">
        <f>J210+J211</f>
        <v>6150714</v>
      </c>
      <c r="K212" s="470">
        <f>K210+K211</f>
        <v>0</v>
      </c>
      <c r="L212" s="470">
        <f t="shared" si="97"/>
        <v>154955</v>
      </c>
      <c r="M212" s="470">
        <f>M210+M211</f>
        <v>154955</v>
      </c>
      <c r="N212" s="470">
        <f>N210+N211</f>
        <v>0</v>
      </c>
    </row>
    <row r="213" spans="1:14" s="516" customFormat="1" ht="15" hidden="1" customHeight="1">
      <c r="A213" s="1102" t="s">
        <v>53</v>
      </c>
      <c r="B213" s="1103"/>
      <c r="C213" s="1102" t="s">
        <v>202</v>
      </c>
      <c r="D213" s="1103"/>
      <c r="E213" s="515" t="s">
        <v>645</v>
      </c>
      <c r="F213" s="1147" t="s">
        <v>647</v>
      </c>
      <c r="G213" s="469" t="s">
        <v>0</v>
      </c>
      <c r="H213" s="470">
        <f t="shared" si="95"/>
        <v>436000</v>
      </c>
      <c r="I213" s="470">
        <f t="shared" si="96"/>
        <v>436000</v>
      </c>
      <c r="J213" s="470">
        <v>0</v>
      </c>
      <c r="K213" s="470">
        <v>436000</v>
      </c>
      <c r="L213" s="470">
        <f t="shared" si="97"/>
        <v>0</v>
      </c>
      <c r="M213" s="470">
        <v>0</v>
      </c>
      <c r="N213" s="470">
        <v>0</v>
      </c>
    </row>
    <row r="214" spans="1:14" s="516" customFormat="1" ht="15" hidden="1" customHeight="1">
      <c r="A214" s="1074"/>
      <c r="B214" s="1109"/>
      <c r="C214" s="1074"/>
      <c r="D214" s="1109"/>
      <c r="E214" s="517"/>
      <c r="F214" s="1148"/>
      <c r="G214" s="472" t="s">
        <v>1</v>
      </c>
      <c r="H214" s="470">
        <f t="shared" si="95"/>
        <v>0</v>
      </c>
      <c r="I214" s="470">
        <f t="shared" si="96"/>
        <v>0</v>
      </c>
      <c r="J214" s="470">
        <v>0</v>
      </c>
      <c r="K214" s="470">
        <v>0</v>
      </c>
      <c r="L214" s="470">
        <f t="shared" si="97"/>
        <v>0</v>
      </c>
      <c r="M214" s="470">
        <v>0</v>
      </c>
      <c r="N214" s="470">
        <v>0</v>
      </c>
    </row>
    <row r="215" spans="1:14" s="516" customFormat="1" ht="15" hidden="1" customHeight="1">
      <c r="A215" s="1074"/>
      <c r="B215" s="1109"/>
      <c r="C215" s="1074"/>
      <c r="D215" s="1109"/>
      <c r="E215" s="517"/>
      <c r="F215" s="1149"/>
      <c r="G215" s="472" t="s">
        <v>2</v>
      </c>
      <c r="H215" s="470">
        <f>I215+L215</f>
        <v>436000</v>
      </c>
      <c r="I215" s="470">
        <f t="shared" si="96"/>
        <v>436000</v>
      </c>
      <c r="J215" s="470">
        <f>J213+J214</f>
        <v>0</v>
      </c>
      <c r="K215" s="470">
        <f>K213+K214</f>
        <v>436000</v>
      </c>
      <c r="L215" s="470">
        <f t="shared" si="97"/>
        <v>0</v>
      </c>
      <c r="M215" s="470">
        <f>M213+M214</f>
        <v>0</v>
      </c>
      <c r="N215" s="470">
        <f>N213+N214</f>
        <v>0</v>
      </c>
    </row>
    <row r="216" spans="1:14" s="420" customFormat="1" ht="15" hidden="1" customHeight="1">
      <c r="A216" s="1123"/>
      <c r="B216" s="1146"/>
      <c r="C216" s="1123"/>
      <c r="D216" s="1146"/>
      <c r="E216" s="514"/>
      <c r="F216" s="1147" t="s">
        <v>651</v>
      </c>
      <c r="G216" s="469" t="s">
        <v>0</v>
      </c>
      <c r="H216" s="470">
        <f t="shared" si="95"/>
        <v>10000</v>
      </c>
      <c r="I216" s="470">
        <f t="shared" si="96"/>
        <v>10000</v>
      </c>
      <c r="J216" s="470">
        <v>0</v>
      </c>
      <c r="K216" s="470">
        <v>10000</v>
      </c>
      <c r="L216" s="470">
        <f t="shared" si="97"/>
        <v>0</v>
      </c>
      <c r="M216" s="470">
        <v>0</v>
      </c>
      <c r="N216" s="470">
        <v>0</v>
      </c>
    </row>
    <row r="217" spans="1:14" s="420" customFormat="1" ht="15" hidden="1" customHeight="1">
      <c r="A217" s="1123"/>
      <c r="B217" s="1109"/>
      <c r="C217" s="1123"/>
      <c r="D217" s="1109"/>
      <c r="E217" s="514"/>
      <c r="F217" s="1148"/>
      <c r="G217" s="472" t="s">
        <v>1</v>
      </c>
      <c r="H217" s="470">
        <f t="shared" si="95"/>
        <v>0</v>
      </c>
      <c r="I217" s="470">
        <f t="shared" si="96"/>
        <v>0</v>
      </c>
      <c r="J217" s="470">
        <v>0</v>
      </c>
      <c r="K217" s="470">
        <v>0</v>
      </c>
      <c r="L217" s="470">
        <f t="shared" si="97"/>
        <v>0</v>
      </c>
      <c r="M217" s="470">
        <v>0</v>
      </c>
      <c r="N217" s="470">
        <v>0</v>
      </c>
    </row>
    <row r="218" spans="1:14" s="420" customFormat="1" ht="15" hidden="1" customHeight="1">
      <c r="A218" s="1123"/>
      <c r="B218" s="1109"/>
      <c r="C218" s="1123"/>
      <c r="D218" s="1109"/>
      <c r="E218" s="514"/>
      <c r="F218" s="1149"/>
      <c r="G218" s="472" t="s">
        <v>2</v>
      </c>
      <c r="H218" s="470">
        <f>I218+L218</f>
        <v>10000</v>
      </c>
      <c r="I218" s="470">
        <f t="shared" si="96"/>
        <v>10000</v>
      </c>
      <c r="J218" s="470">
        <f>J216+J217</f>
        <v>0</v>
      </c>
      <c r="K218" s="470">
        <f>K216+K217</f>
        <v>10000</v>
      </c>
      <c r="L218" s="470">
        <f t="shared" si="97"/>
        <v>0</v>
      </c>
      <c r="M218" s="470">
        <f>M216+M217</f>
        <v>0</v>
      </c>
      <c r="N218" s="470">
        <f>N216+N217</f>
        <v>0</v>
      </c>
    </row>
    <row r="219" spans="1:14" s="516" customFormat="1" ht="15.6" customHeight="1">
      <c r="A219" s="1102" t="s">
        <v>53</v>
      </c>
      <c r="B219" s="1103"/>
      <c r="C219" s="1102" t="s">
        <v>202</v>
      </c>
      <c r="D219" s="1103"/>
      <c r="E219" s="515" t="s">
        <v>645</v>
      </c>
      <c r="F219" s="1147" t="s">
        <v>652</v>
      </c>
      <c r="G219" s="469" t="s">
        <v>0</v>
      </c>
      <c r="H219" s="470">
        <f t="shared" si="95"/>
        <v>2000000</v>
      </c>
      <c r="I219" s="470">
        <f t="shared" si="96"/>
        <v>0</v>
      </c>
      <c r="J219" s="470">
        <v>0</v>
      </c>
      <c r="K219" s="470">
        <v>0</v>
      </c>
      <c r="L219" s="470">
        <f t="shared" si="97"/>
        <v>2000000</v>
      </c>
      <c r="M219" s="470">
        <v>0</v>
      </c>
      <c r="N219" s="470">
        <v>2000000</v>
      </c>
    </row>
    <row r="220" spans="1:14" s="516" customFormat="1" ht="15.6" customHeight="1">
      <c r="A220" s="1074"/>
      <c r="B220" s="1109"/>
      <c r="C220" s="1074"/>
      <c r="D220" s="1109"/>
      <c r="E220" s="517"/>
      <c r="F220" s="1148"/>
      <c r="G220" s="472" t="s">
        <v>1</v>
      </c>
      <c r="H220" s="470">
        <f t="shared" si="95"/>
        <v>537509</v>
      </c>
      <c r="I220" s="470">
        <f t="shared" si="96"/>
        <v>0</v>
      </c>
      <c r="J220" s="470">
        <v>0</v>
      </c>
      <c r="K220" s="470">
        <v>0</v>
      </c>
      <c r="L220" s="470">
        <f t="shared" si="97"/>
        <v>537509</v>
      </c>
      <c r="M220" s="470">
        <v>0</v>
      </c>
      <c r="N220" s="470">
        <v>537509</v>
      </c>
    </row>
    <row r="221" spans="1:14" s="516" customFormat="1" ht="15.6" customHeight="1">
      <c r="A221" s="1110"/>
      <c r="B221" s="1111"/>
      <c r="C221" s="1074"/>
      <c r="D221" s="1109"/>
      <c r="E221" s="517"/>
      <c r="F221" s="1149"/>
      <c r="G221" s="472" t="s">
        <v>2</v>
      </c>
      <c r="H221" s="470">
        <f>I221+L221</f>
        <v>2537509</v>
      </c>
      <c r="I221" s="470">
        <f t="shared" si="96"/>
        <v>0</v>
      </c>
      <c r="J221" s="470">
        <f>J219+J220</f>
        <v>0</v>
      </c>
      <c r="K221" s="470">
        <f>K219+K220</f>
        <v>0</v>
      </c>
      <c r="L221" s="470">
        <f t="shared" si="97"/>
        <v>2537509</v>
      </c>
      <c r="M221" s="470">
        <f>M219+M220</f>
        <v>0</v>
      </c>
      <c r="N221" s="470">
        <f>N219+N220</f>
        <v>2537509</v>
      </c>
    </row>
    <row r="222" spans="1:14" s="420" customFormat="1" ht="15" hidden="1" customHeight="1">
      <c r="A222" s="1121" t="s">
        <v>59</v>
      </c>
      <c r="B222" s="1122"/>
      <c r="C222" s="1121" t="s">
        <v>952</v>
      </c>
      <c r="D222" s="1122"/>
      <c r="E222" s="513" t="s">
        <v>721</v>
      </c>
      <c r="F222" s="1147" t="s">
        <v>814</v>
      </c>
      <c r="G222" s="469" t="s">
        <v>0</v>
      </c>
      <c r="H222" s="492">
        <f>I222+L222</f>
        <v>200000</v>
      </c>
      <c r="I222" s="492">
        <f>J222+K222</f>
        <v>200000</v>
      </c>
      <c r="J222" s="492">
        <v>200000</v>
      </c>
      <c r="K222" s="492">
        <v>0</v>
      </c>
      <c r="L222" s="492">
        <f>M222+N222</f>
        <v>0</v>
      </c>
      <c r="M222" s="492">
        <v>0</v>
      </c>
      <c r="N222" s="492">
        <v>0</v>
      </c>
    </row>
    <row r="223" spans="1:14" s="420" customFormat="1" ht="15" hidden="1" customHeight="1">
      <c r="A223" s="1123"/>
      <c r="B223" s="1109"/>
      <c r="C223" s="1123"/>
      <c r="D223" s="1109"/>
      <c r="E223" s="514"/>
      <c r="F223" s="1148"/>
      <c r="G223" s="472" t="s">
        <v>1</v>
      </c>
      <c r="H223" s="492">
        <f t="shared" ref="H223" si="98">I223+L223</f>
        <v>0</v>
      </c>
      <c r="I223" s="492">
        <f t="shared" ref="I223:I224" si="99">J223+K223</f>
        <v>0</v>
      </c>
      <c r="J223" s="492">
        <v>0</v>
      </c>
      <c r="K223" s="492">
        <v>0</v>
      </c>
      <c r="L223" s="492">
        <f t="shared" ref="L223:L224" si="100">M223+N223</f>
        <v>0</v>
      </c>
      <c r="M223" s="492">
        <v>0</v>
      </c>
      <c r="N223" s="492">
        <v>0</v>
      </c>
    </row>
    <row r="224" spans="1:14" s="420" customFormat="1" ht="15" hidden="1" customHeight="1">
      <c r="A224" s="1123"/>
      <c r="B224" s="1109"/>
      <c r="C224" s="1125"/>
      <c r="D224" s="1111"/>
      <c r="E224" s="514"/>
      <c r="F224" s="1149"/>
      <c r="G224" s="472" t="s">
        <v>2</v>
      </c>
      <c r="H224" s="470">
        <f>I224+L224</f>
        <v>200000</v>
      </c>
      <c r="I224" s="470">
        <f t="shared" si="99"/>
        <v>200000</v>
      </c>
      <c r="J224" s="470">
        <f>J222+J223</f>
        <v>200000</v>
      </c>
      <c r="K224" s="470">
        <f>K222+K223</f>
        <v>0</v>
      </c>
      <c r="L224" s="470">
        <f t="shared" si="100"/>
        <v>0</v>
      </c>
      <c r="M224" s="470">
        <f>M222+M223</f>
        <v>0</v>
      </c>
      <c r="N224" s="470">
        <f>N222+N223</f>
        <v>0</v>
      </c>
    </row>
    <row r="225" spans="1:14" s="420" customFormat="1" ht="15" hidden="1" customHeight="1">
      <c r="A225" s="1123"/>
      <c r="B225" s="1146"/>
      <c r="C225" s="1121" t="s">
        <v>953</v>
      </c>
      <c r="D225" s="1122"/>
      <c r="E225" s="513" t="s">
        <v>725</v>
      </c>
      <c r="F225" s="1147" t="s">
        <v>817</v>
      </c>
      <c r="G225" s="469" t="s">
        <v>0</v>
      </c>
      <c r="H225" s="492">
        <f>I225+L225</f>
        <v>3000</v>
      </c>
      <c r="I225" s="492">
        <f>J225+K225</f>
        <v>0</v>
      </c>
      <c r="J225" s="492">
        <v>0</v>
      </c>
      <c r="K225" s="492">
        <v>0</v>
      </c>
      <c r="L225" s="492">
        <f>M225+N225</f>
        <v>3000</v>
      </c>
      <c r="M225" s="492">
        <v>3000</v>
      </c>
      <c r="N225" s="492">
        <v>0</v>
      </c>
    </row>
    <row r="226" spans="1:14" s="420" customFormat="1" ht="15" hidden="1" customHeight="1">
      <c r="A226" s="1123"/>
      <c r="B226" s="1109"/>
      <c r="C226" s="1123"/>
      <c r="D226" s="1109"/>
      <c r="E226" s="514"/>
      <c r="F226" s="1148"/>
      <c r="G226" s="472" t="s">
        <v>1</v>
      </c>
      <c r="H226" s="492">
        <f t="shared" ref="H226" si="101">I226+L226</f>
        <v>0</v>
      </c>
      <c r="I226" s="492">
        <f t="shared" ref="I226:I227" si="102">J226+K226</f>
        <v>0</v>
      </c>
      <c r="J226" s="492">
        <v>0</v>
      </c>
      <c r="K226" s="492">
        <v>0</v>
      </c>
      <c r="L226" s="492">
        <f t="shared" ref="L226:L227" si="103">M226+N226</f>
        <v>0</v>
      </c>
      <c r="M226" s="492">
        <v>0</v>
      </c>
      <c r="N226" s="492">
        <v>0</v>
      </c>
    </row>
    <row r="227" spans="1:14" s="420" customFormat="1" ht="15" hidden="1" customHeight="1">
      <c r="A227" s="1123"/>
      <c r="B227" s="1109"/>
      <c r="C227" s="1125"/>
      <c r="D227" s="1111"/>
      <c r="E227" s="514"/>
      <c r="F227" s="1149"/>
      <c r="G227" s="472" t="s">
        <v>2</v>
      </c>
      <c r="H227" s="470">
        <f>I227+L227</f>
        <v>3000</v>
      </c>
      <c r="I227" s="470">
        <f t="shared" si="102"/>
        <v>0</v>
      </c>
      <c r="J227" s="470">
        <f>J225+J226</f>
        <v>0</v>
      </c>
      <c r="K227" s="470">
        <f>K225+K226</f>
        <v>0</v>
      </c>
      <c r="L227" s="470">
        <f t="shared" si="103"/>
        <v>3000</v>
      </c>
      <c r="M227" s="470">
        <f>M225+M226</f>
        <v>3000</v>
      </c>
      <c r="N227" s="470">
        <f>N225+N226</f>
        <v>0</v>
      </c>
    </row>
    <row r="228" spans="1:14" s="516" customFormat="1" ht="15" hidden="1" customHeight="1">
      <c r="A228" s="1074"/>
      <c r="B228" s="1075"/>
      <c r="C228" s="1102" t="s">
        <v>240</v>
      </c>
      <c r="D228" s="1103"/>
      <c r="E228" s="515" t="s">
        <v>800</v>
      </c>
      <c r="F228" s="1147" t="s">
        <v>801</v>
      </c>
      <c r="G228" s="469" t="s">
        <v>0</v>
      </c>
      <c r="H228" s="470">
        <f t="shared" si="95"/>
        <v>40200</v>
      </c>
      <c r="I228" s="470">
        <f t="shared" si="96"/>
        <v>40200</v>
      </c>
      <c r="J228" s="470">
        <v>40000</v>
      </c>
      <c r="K228" s="470">
        <v>200</v>
      </c>
      <c r="L228" s="470">
        <f t="shared" si="97"/>
        <v>0</v>
      </c>
      <c r="M228" s="470">
        <v>0</v>
      </c>
      <c r="N228" s="470">
        <v>0</v>
      </c>
    </row>
    <row r="229" spans="1:14" s="516" customFormat="1" ht="15" hidden="1" customHeight="1">
      <c r="A229" s="1074"/>
      <c r="B229" s="1109"/>
      <c r="C229" s="1074"/>
      <c r="D229" s="1109"/>
      <c r="E229" s="517"/>
      <c r="F229" s="1148"/>
      <c r="G229" s="472" t="s">
        <v>1</v>
      </c>
      <c r="H229" s="470">
        <f t="shared" si="95"/>
        <v>0</v>
      </c>
      <c r="I229" s="470">
        <f t="shared" si="96"/>
        <v>0</v>
      </c>
      <c r="J229" s="470">
        <v>0</v>
      </c>
      <c r="K229" s="470">
        <v>0</v>
      </c>
      <c r="L229" s="470">
        <f t="shared" si="97"/>
        <v>0</v>
      </c>
      <c r="M229" s="470">
        <v>0</v>
      </c>
      <c r="N229" s="470">
        <v>0</v>
      </c>
    </row>
    <row r="230" spans="1:14" s="516" customFormat="1" ht="15" hidden="1" customHeight="1">
      <c r="A230" s="1074"/>
      <c r="B230" s="1109"/>
      <c r="C230" s="1074"/>
      <c r="D230" s="1109"/>
      <c r="E230" s="518"/>
      <c r="F230" s="1149"/>
      <c r="G230" s="472" t="s">
        <v>2</v>
      </c>
      <c r="H230" s="470">
        <f>I230+L230</f>
        <v>40200</v>
      </c>
      <c r="I230" s="470">
        <f t="shared" si="96"/>
        <v>40200</v>
      </c>
      <c r="J230" s="470">
        <f>J228+J229</f>
        <v>40000</v>
      </c>
      <c r="K230" s="470">
        <f>K228+K229</f>
        <v>200</v>
      </c>
      <c r="L230" s="470">
        <f t="shared" si="97"/>
        <v>0</v>
      </c>
      <c r="M230" s="470">
        <f>M228+M229</f>
        <v>0</v>
      </c>
      <c r="N230" s="470">
        <f>N228+N229</f>
        <v>0</v>
      </c>
    </row>
    <row r="231" spans="1:14" s="420" customFormat="1" ht="15" hidden="1" customHeight="1">
      <c r="A231" s="1123"/>
      <c r="B231" s="1146"/>
      <c r="C231" s="1123"/>
      <c r="D231" s="1146"/>
      <c r="E231" s="513" t="s">
        <v>848</v>
      </c>
      <c r="F231" s="1147" t="s">
        <v>849</v>
      </c>
      <c r="G231" s="469" t="s">
        <v>0</v>
      </c>
      <c r="H231" s="470">
        <f t="shared" si="95"/>
        <v>95000</v>
      </c>
      <c r="I231" s="470">
        <f t="shared" si="96"/>
        <v>95000</v>
      </c>
      <c r="J231" s="470">
        <v>5000</v>
      </c>
      <c r="K231" s="470">
        <f>65000+25000</f>
        <v>90000</v>
      </c>
      <c r="L231" s="470">
        <f t="shared" si="97"/>
        <v>0</v>
      </c>
      <c r="M231" s="470">
        <v>0</v>
      </c>
      <c r="N231" s="470">
        <v>0</v>
      </c>
    </row>
    <row r="232" spans="1:14" s="420" customFormat="1" ht="15" hidden="1" customHeight="1">
      <c r="A232" s="1123"/>
      <c r="B232" s="1109"/>
      <c r="C232" s="1123"/>
      <c r="D232" s="1109"/>
      <c r="E232" s="514"/>
      <c r="F232" s="1148"/>
      <c r="G232" s="472" t="s">
        <v>1</v>
      </c>
      <c r="H232" s="470">
        <f t="shared" si="95"/>
        <v>0</v>
      </c>
      <c r="I232" s="470">
        <f t="shared" si="96"/>
        <v>0</v>
      </c>
      <c r="J232" s="470">
        <v>0</v>
      </c>
      <c r="K232" s="470">
        <v>0</v>
      </c>
      <c r="L232" s="470">
        <f t="shared" si="97"/>
        <v>0</v>
      </c>
      <c r="M232" s="470">
        <v>0</v>
      </c>
      <c r="N232" s="470">
        <v>0</v>
      </c>
    </row>
    <row r="233" spans="1:14" s="420" customFormat="1" ht="15" hidden="1" customHeight="1">
      <c r="A233" s="1123"/>
      <c r="B233" s="1109"/>
      <c r="C233" s="1123"/>
      <c r="D233" s="1109"/>
      <c r="E233" s="514"/>
      <c r="F233" s="1149"/>
      <c r="G233" s="472" t="s">
        <v>2</v>
      </c>
      <c r="H233" s="470">
        <f>I233+L233</f>
        <v>95000</v>
      </c>
      <c r="I233" s="470">
        <f t="shared" si="96"/>
        <v>95000</v>
      </c>
      <c r="J233" s="470">
        <f>J231+J232</f>
        <v>5000</v>
      </c>
      <c r="K233" s="470">
        <f>K231+K232</f>
        <v>90000</v>
      </c>
      <c r="L233" s="470">
        <f t="shared" si="97"/>
        <v>0</v>
      </c>
      <c r="M233" s="470">
        <f>M231+M232</f>
        <v>0</v>
      </c>
      <c r="N233" s="470">
        <f>N231+N232</f>
        <v>0</v>
      </c>
    </row>
    <row r="234" spans="1:14" s="420" customFormat="1" ht="15" hidden="1" customHeight="1">
      <c r="A234" s="1123"/>
      <c r="B234" s="1146"/>
      <c r="C234" s="1123"/>
      <c r="D234" s="1146"/>
      <c r="E234" s="513" t="s">
        <v>851</v>
      </c>
      <c r="F234" s="1147" t="s">
        <v>852</v>
      </c>
      <c r="G234" s="469" t="s">
        <v>0</v>
      </c>
      <c r="H234" s="492">
        <f t="shared" si="95"/>
        <v>371500</v>
      </c>
      <c r="I234" s="492">
        <f t="shared" si="96"/>
        <v>371500</v>
      </c>
      <c r="J234" s="492">
        <v>48500</v>
      </c>
      <c r="K234" s="492">
        <v>323000</v>
      </c>
      <c r="L234" s="492">
        <f t="shared" si="97"/>
        <v>0</v>
      </c>
      <c r="M234" s="492">
        <v>0</v>
      </c>
      <c r="N234" s="492">
        <v>0</v>
      </c>
    </row>
    <row r="235" spans="1:14" s="420" customFormat="1" ht="15" hidden="1" customHeight="1">
      <c r="A235" s="1123"/>
      <c r="B235" s="1109"/>
      <c r="C235" s="1123"/>
      <c r="D235" s="1109"/>
      <c r="E235" s="514"/>
      <c r="F235" s="1148"/>
      <c r="G235" s="472" t="s">
        <v>1</v>
      </c>
      <c r="H235" s="492">
        <f t="shared" si="95"/>
        <v>0</v>
      </c>
      <c r="I235" s="492">
        <f t="shared" si="96"/>
        <v>0</v>
      </c>
      <c r="J235" s="492">
        <v>0</v>
      </c>
      <c r="K235" s="492">
        <v>0</v>
      </c>
      <c r="L235" s="492">
        <f t="shared" si="97"/>
        <v>0</v>
      </c>
      <c r="M235" s="492">
        <v>0</v>
      </c>
      <c r="N235" s="492">
        <v>0</v>
      </c>
    </row>
    <row r="236" spans="1:14" s="420" customFormat="1" ht="15" hidden="1" customHeight="1">
      <c r="A236" s="1123"/>
      <c r="B236" s="1109"/>
      <c r="C236" s="1123"/>
      <c r="D236" s="1109"/>
      <c r="E236" s="514"/>
      <c r="F236" s="1149"/>
      <c r="G236" s="472" t="s">
        <v>2</v>
      </c>
      <c r="H236" s="470">
        <f>I236+L236</f>
        <v>371500</v>
      </c>
      <c r="I236" s="470">
        <f t="shared" si="96"/>
        <v>371500</v>
      </c>
      <c r="J236" s="470">
        <f>J234+J235</f>
        <v>48500</v>
      </c>
      <c r="K236" s="470">
        <f>K234+K235</f>
        <v>323000</v>
      </c>
      <c r="L236" s="470">
        <f t="shared" si="97"/>
        <v>0</v>
      </c>
      <c r="M236" s="470">
        <f>M234+M235</f>
        <v>0</v>
      </c>
      <c r="N236" s="470">
        <f>N234+N235</f>
        <v>0</v>
      </c>
    </row>
    <row r="237" spans="1:14" s="420" customFormat="1" ht="15" hidden="1" customHeight="1">
      <c r="A237" s="1123"/>
      <c r="B237" s="1146"/>
      <c r="C237" s="1123"/>
      <c r="D237" s="1146"/>
      <c r="E237" s="513" t="s">
        <v>758</v>
      </c>
      <c r="F237" s="1147" t="s">
        <v>759</v>
      </c>
      <c r="G237" s="469" t="s">
        <v>0</v>
      </c>
      <c r="H237" s="492">
        <f t="shared" si="95"/>
        <v>182119</v>
      </c>
      <c r="I237" s="492">
        <f t="shared" si="96"/>
        <v>182119</v>
      </c>
      <c r="J237" s="492">
        <v>0</v>
      </c>
      <c r="K237" s="492">
        <v>182119</v>
      </c>
      <c r="L237" s="492">
        <f t="shared" si="97"/>
        <v>0</v>
      </c>
      <c r="M237" s="492">
        <v>0</v>
      </c>
      <c r="N237" s="492">
        <v>0</v>
      </c>
    </row>
    <row r="238" spans="1:14" s="420" customFormat="1" ht="15" hidden="1" customHeight="1">
      <c r="A238" s="1123"/>
      <c r="B238" s="1109"/>
      <c r="C238" s="1123"/>
      <c r="D238" s="1109"/>
      <c r="E238" s="514"/>
      <c r="F238" s="1148"/>
      <c r="G238" s="472" t="s">
        <v>1</v>
      </c>
      <c r="H238" s="492">
        <f t="shared" si="95"/>
        <v>0</v>
      </c>
      <c r="I238" s="492">
        <f t="shared" si="96"/>
        <v>0</v>
      </c>
      <c r="J238" s="492">
        <v>0</v>
      </c>
      <c r="K238" s="492">
        <v>0</v>
      </c>
      <c r="L238" s="492">
        <f t="shared" si="97"/>
        <v>0</v>
      </c>
      <c r="M238" s="492">
        <v>0</v>
      </c>
      <c r="N238" s="492">
        <v>0</v>
      </c>
    </row>
    <row r="239" spans="1:14" s="420" customFormat="1" ht="15" hidden="1" customHeight="1">
      <c r="A239" s="1123"/>
      <c r="B239" s="1109"/>
      <c r="C239" s="1123"/>
      <c r="D239" s="1109"/>
      <c r="E239" s="514"/>
      <c r="F239" s="1149"/>
      <c r="G239" s="472" t="s">
        <v>2</v>
      </c>
      <c r="H239" s="470">
        <f>I239+L239</f>
        <v>182119</v>
      </c>
      <c r="I239" s="470">
        <f t="shared" si="96"/>
        <v>182119</v>
      </c>
      <c r="J239" s="470">
        <f>J237+J238</f>
        <v>0</v>
      </c>
      <c r="K239" s="470">
        <f>K237+K238</f>
        <v>182119</v>
      </c>
      <c r="L239" s="470">
        <f t="shared" si="97"/>
        <v>0</v>
      </c>
      <c r="M239" s="470">
        <f>M237+M238</f>
        <v>0</v>
      </c>
      <c r="N239" s="470">
        <f>N237+N238</f>
        <v>0</v>
      </c>
    </row>
    <row r="240" spans="1:14" s="420" customFormat="1" ht="15" hidden="1" customHeight="1">
      <c r="A240" s="1123"/>
      <c r="B240" s="1146"/>
      <c r="C240" s="1123"/>
      <c r="D240" s="1146"/>
      <c r="E240" s="514"/>
      <c r="F240" s="1147" t="s">
        <v>761</v>
      </c>
      <c r="G240" s="469" t="s">
        <v>0</v>
      </c>
      <c r="H240" s="492">
        <f t="shared" si="95"/>
        <v>167523</v>
      </c>
      <c r="I240" s="492">
        <f t="shared" si="96"/>
        <v>167523</v>
      </c>
      <c r="J240" s="492">
        <v>0</v>
      </c>
      <c r="K240" s="492">
        <v>167523</v>
      </c>
      <c r="L240" s="492">
        <f t="shared" si="97"/>
        <v>0</v>
      </c>
      <c r="M240" s="492">
        <v>0</v>
      </c>
      <c r="N240" s="492">
        <v>0</v>
      </c>
    </row>
    <row r="241" spans="1:14" s="420" customFormat="1" ht="15" hidden="1" customHeight="1">
      <c r="A241" s="1123"/>
      <c r="B241" s="1109"/>
      <c r="C241" s="1123"/>
      <c r="D241" s="1109"/>
      <c r="E241" s="514"/>
      <c r="F241" s="1148"/>
      <c r="G241" s="472" t="s">
        <v>1</v>
      </c>
      <c r="H241" s="492">
        <f t="shared" si="95"/>
        <v>0</v>
      </c>
      <c r="I241" s="492">
        <f t="shared" si="96"/>
        <v>0</v>
      </c>
      <c r="J241" s="492">
        <v>0</v>
      </c>
      <c r="K241" s="492">
        <v>0</v>
      </c>
      <c r="L241" s="492">
        <f t="shared" si="97"/>
        <v>0</v>
      </c>
      <c r="M241" s="492">
        <v>0</v>
      </c>
      <c r="N241" s="492">
        <v>0</v>
      </c>
    </row>
    <row r="242" spans="1:14" s="420" customFormat="1" ht="15" hidden="1" customHeight="1">
      <c r="A242" s="1123"/>
      <c r="B242" s="1109"/>
      <c r="C242" s="1123"/>
      <c r="D242" s="1109"/>
      <c r="E242" s="514"/>
      <c r="F242" s="1149"/>
      <c r="G242" s="472" t="s">
        <v>2</v>
      </c>
      <c r="H242" s="470">
        <f>I242+L242</f>
        <v>167523</v>
      </c>
      <c r="I242" s="470">
        <f t="shared" si="96"/>
        <v>167523</v>
      </c>
      <c r="J242" s="470">
        <f>J240+J241</f>
        <v>0</v>
      </c>
      <c r="K242" s="470">
        <f>K240+K241</f>
        <v>167523</v>
      </c>
      <c r="L242" s="470">
        <f t="shared" si="97"/>
        <v>0</v>
      </c>
      <c r="M242" s="470">
        <f>M240+M241</f>
        <v>0</v>
      </c>
      <c r="N242" s="470">
        <f>N240+N241</f>
        <v>0</v>
      </c>
    </row>
    <row r="243" spans="1:14" s="420" customFormat="1" ht="15" hidden="1" customHeight="1">
      <c r="A243" s="1123"/>
      <c r="B243" s="1146"/>
      <c r="C243" s="1123"/>
      <c r="D243" s="1146"/>
      <c r="E243" s="513" t="s">
        <v>758</v>
      </c>
      <c r="F243" s="1147" t="s">
        <v>853</v>
      </c>
      <c r="G243" s="469" t="s">
        <v>0</v>
      </c>
      <c r="H243" s="492">
        <f>I243+L243</f>
        <v>1041500</v>
      </c>
      <c r="I243" s="492">
        <f>J243+K243</f>
        <v>841500</v>
      </c>
      <c r="J243" s="492">
        <v>1500</v>
      </c>
      <c r="K243" s="492">
        <v>840000</v>
      </c>
      <c r="L243" s="492">
        <f>M243+N243</f>
        <v>200000</v>
      </c>
      <c r="M243" s="492">
        <v>5000</v>
      </c>
      <c r="N243" s="492">
        <v>195000</v>
      </c>
    </row>
    <row r="244" spans="1:14" s="420" customFormat="1" ht="15" hidden="1" customHeight="1">
      <c r="A244" s="1123"/>
      <c r="B244" s="1109"/>
      <c r="C244" s="1123"/>
      <c r="D244" s="1109"/>
      <c r="E244" s="514"/>
      <c r="F244" s="1148"/>
      <c r="G244" s="472" t="s">
        <v>1</v>
      </c>
      <c r="H244" s="492">
        <f t="shared" ref="H244" si="104">I244+L244</f>
        <v>0</v>
      </c>
      <c r="I244" s="492">
        <f t="shared" ref="I244:I245" si="105">J244+K244</f>
        <v>0</v>
      </c>
      <c r="J244" s="492">
        <v>0</v>
      </c>
      <c r="K244" s="492">
        <v>0</v>
      </c>
      <c r="L244" s="492">
        <f t="shared" ref="L244:L245" si="106">M244+N244</f>
        <v>0</v>
      </c>
      <c r="M244" s="492">
        <v>0</v>
      </c>
      <c r="N244" s="492">
        <v>0</v>
      </c>
    </row>
    <row r="245" spans="1:14" s="420" customFormat="1" ht="15" hidden="1" customHeight="1">
      <c r="A245" s="1123"/>
      <c r="B245" s="1109"/>
      <c r="C245" s="1123"/>
      <c r="D245" s="1109"/>
      <c r="E245" s="514"/>
      <c r="F245" s="1149"/>
      <c r="G245" s="472" t="s">
        <v>2</v>
      </c>
      <c r="H245" s="470">
        <f>I245+L245</f>
        <v>1041500</v>
      </c>
      <c r="I245" s="470">
        <f t="shared" si="105"/>
        <v>841500</v>
      </c>
      <c r="J245" s="470">
        <f>J243+J244</f>
        <v>1500</v>
      </c>
      <c r="K245" s="470">
        <f>K243+K244</f>
        <v>840000</v>
      </c>
      <c r="L245" s="470">
        <f t="shared" si="106"/>
        <v>200000</v>
      </c>
      <c r="M245" s="470">
        <f>M243+M244</f>
        <v>5000</v>
      </c>
      <c r="N245" s="470">
        <f>N243+N244</f>
        <v>195000</v>
      </c>
    </row>
    <row r="246" spans="1:14" s="420" customFormat="1" ht="15" hidden="1" customHeight="1">
      <c r="A246" s="1123"/>
      <c r="B246" s="1146"/>
      <c r="C246" s="1123"/>
      <c r="D246" s="1146"/>
      <c r="E246" s="513" t="s">
        <v>762</v>
      </c>
      <c r="F246" s="1147" t="s">
        <v>854</v>
      </c>
      <c r="G246" s="469" t="s">
        <v>0</v>
      </c>
      <c r="H246" s="492">
        <f t="shared" si="95"/>
        <v>820000</v>
      </c>
      <c r="I246" s="492">
        <f t="shared" si="96"/>
        <v>713600</v>
      </c>
      <c r="J246" s="492">
        <v>3600</v>
      </c>
      <c r="K246" s="492">
        <f>700000+10000</f>
        <v>710000</v>
      </c>
      <c r="L246" s="492">
        <f t="shared" si="97"/>
        <v>106400</v>
      </c>
      <c r="M246" s="492">
        <v>6400</v>
      </c>
      <c r="N246" s="492">
        <v>100000</v>
      </c>
    </row>
    <row r="247" spans="1:14" s="420" customFormat="1" ht="15" hidden="1" customHeight="1">
      <c r="A247" s="1123"/>
      <c r="B247" s="1109"/>
      <c r="C247" s="1123"/>
      <c r="D247" s="1109"/>
      <c r="E247" s="514"/>
      <c r="F247" s="1148"/>
      <c r="G247" s="472" t="s">
        <v>1</v>
      </c>
      <c r="H247" s="492">
        <f t="shared" si="95"/>
        <v>0</v>
      </c>
      <c r="I247" s="492">
        <f t="shared" si="96"/>
        <v>0</v>
      </c>
      <c r="J247" s="492">
        <v>0</v>
      </c>
      <c r="K247" s="492">
        <v>0</v>
      </c>
      <c r="L247" s="492">
        <f t="shared" si="97"/>
        <v>0</v>
      </c>
      <c r="M247" s="492">
        <v>0</v>
      </c>
      <c r="N247" s="492">
        <v>0</v>
      </c>
    </row>
    <row r="248" spans="1:14" s="420" customFormat="1" ht="15" hidden="1" customHeight="1">
      <c r="A248" s="1125"/>
      <c r="B248" s="1111"/>
      <c r="C248" s="1125"/>
      <c r="D248" s="1111"/>
      <c r="E248" s="514"/>
      <c r="F248" s="1149"/>
      <c r="G248" s="472" t="s">
        <v>2</v>
      </c>
      <c r="H248" s="470">
        <f>I248+L248</f>
        <v>820000</v>
      </c>
      <c r="I248" s="470">
        <f t="shared" si="96"/>
        <v>713600</v>
      </c>
      <c r="J248" s="470">
        <f>J246+J247</f>
        <v>3600</v>
      </c>
      <c r="K248" s="470">
        <f>K246+K247</f>
        <v>710000</v>
      </c>
      <c r="L248" s="470">
        <f t="shared" si="97"/>
        <v>106400</v>
      </c>
      <c r="M248" s="470">
        <f>M246+M247</f>
        <v>6400</v>
      </c>
      <c r="N248" s="470">
        <f>N246+N247</f>
        <v>100000</v>
      </c>
    </row>
    <row r="249" spans="1:14" s="420" customFormat="1" ht="15.6" customHeight="1">
      <c r="A249" s="1121" t="s">
        <v>61</v>
      </c>
      <c r="B249" s="1122"/>
      <c r="C249" s="1121" t="s">
        <v>503</v>
      </c>
      <c r="D249" s="1122"/>
      <c r="E249" s="513" t="s">
        <v>715</v>
      </c>
      <c r="F249" s="1147" t="s">
        <v>806</v>
      </c>
      <c r="G249" s="469" t="s">
        <v>0</v>
      </c>
      <c r="H249" s="492">
        <f t="shared" si="95"/>
        <v>3288117</v>
      </c>
      <c r="I249" s="492">
        <f t="shared" si="96"/>
        <v>3222673</v>
      </c>
      <c r="J249" s="492">
        <v>3182673</v>
      </c>
      <c r="K249" s="492">
        <v>40000</v>
      </c>
      <c r="L249" s="492">
        <f t="shared" si="97"/>
        <v>65444</v>
      </c>
      <c r="M249" s="492">
        <v>64044</v>
      </c>
      <c r="N249" s="492">
        <v>1400</v>
      </c>
    </row>
    <row r="250" spans="1:14" s="420" customFormat="1" ht="15.6" customHeight="1">
      <c r="A250" s="1123"/>
      <c r="B250" s="1109"/>
      <c r="C250" s="1123"/>
      <c r="D250" s="1109"/>
      <c r="E250" s="514"/>
      <c r="F250" s="1148"/>
      <c r="G250" s="472" t="s">
        <v>1</v>
      </c>
      <c r="H250" s="492">
        <f t="shared" si="95"/>
        <v>-727073</v>
      </c>
      <c r="I250" s="492">
        <f t="shared" si="96"/>
        <v>-727073</v>
      </c>
      <c r="J250" s="492">
        <v>-727073</v>
      </c>
      <c r="K250" s="492">
        <v>0</v>
      </c>
      <c r="L250" s="492">
        <f t="shared" si="97"/>
        <v>0</v>
      </c>
      <c r="M250" s="492">
        <v>0</v>
      </c>
      <c r="N250" s="492">
        <v>0</v>
      </c>
    </row>
    <row r="251" spans="1:14" s="420" customFormat="1" ht="15.6" customHeight="1">
      <c r="A251" s="1123"/>
      <c r="B251" s="1109"/>
      <c r="C251" s="1125"/>
      <c r="D251" s="1111"/>
      <c r="E251" s="519"/>
      <c r="F251" s="1149"/>
      <c r="G251" s="472" t="s">
        <v>2</v>
      </c>
      <c r="H251" s="470">
        <f>I251+L251</f>
        <v>2561044</v>
      </c>
      <c r="I251" s="470">
        <f t="shared" si="96"/>
        <v>2495600</v>
      </c>
      <c r="J251" s="470">
        <f>J249+J250</f>
        <v>2455600</v>
      </c>
      <c r="K251" s="470">
        <f>K249+K250</f>
        <v>40000</v>
      </c>
      <c r="L251" s="470">
        <f t="shared" si="97"/>
        <v>65444</v>
      </c>
      <c r="M251" s="470">
        <f>M249+M250</f>
        <v>64044</v>
      </c>
      <c r="N251" s="470">
        <f>N249+N250</f>
        <v>1400</v>
      </c>
    </row>
    <row r="252" spans="1:14" s="420" customFormat="1" ht="15" hidden="1" customHeight="1">
      <c r="A252" s="1123"/>
      <c r="B252" s="1146"/>
      <c r="C252" s="1121" t="s">
        <v>954</v>
      </c>
      <c r="D252" s="1122"/>
      <c r="E252" s="514" t="s">
        <v>835</v>
      </c>
      <c r="F252" s="1147" t="s">
        <v>955</v>
      </c>
      <c r="G252" s="469" t="s">
        <v>0</v>
      </c>
      <c r="H252" s="470">
        <f t="shared" si="95"/>
        <v>740000</v>
      </c>
      <c r="I252" s="470">
        <f t="shared" si="96"/>
        <v>90000</v>
      </c>
      <c r="J252" s="470">
        <v>0</v>
      </c>
      <c r="K252" s="470">
        <v>90000</v>
      </c>
      <c r="L252" s="470">
        <f t="shared" si="97"/>
        <v>650000</v>
      </c>
      <c r="M252" s="470">
        <v>0</v>
      </c>
      <c r="N252" s="470">
        <v>650000</v>
      </c>
    </row>
    <row r="253" spans="1:14" s="420" customFormat="1" ht="15" hidden="1" customHeight="1">
      <c r="A253" s="1123"/>
      <c r="B253" s="1109"/>
      <c r="C253" s="1123"/>
      <c r="D253" s="1109"/>
      <c r="E253" s="514"/>
      <c r="F253" s="1148"/>
      <c r="G253" s="472" t="s">
        <v>1</v>
      </c>
      <c r="H253" s="470">
        <f t="shared" si="95"/>
        <v>0</v>
      </c>
      <c r="I253" s="470">
        <f t="shared" si="96"/>
        <v>0</v>
      </c>
      <c r="J253" s="470">
        <v>0</v>
      </c>
      <c r="K253" s="470">
        <v>0</v>
      </c>
      <c r="L253" s="470">
        <f t="shared" si="97"/>
        <v>0</v>
      </c>
      <c r="M253" s="470">
        <v>0</v>
      </c>
      <c r="N253" s="470">
        <v>0</v>
      </c>
    </row>
    <row r="254" spans="1:14" s="420" customFormat="1" ht="15" hidden="1" customHeight="1">
      <c r="A254" s="1123"/>
      <c r="B254" s="1109"/>
      <c r="C254" s="1125"/>
      <c r="D254" s="1111"/>
      <c r="E254" s="514"/>
      <c r="F254" s="1149"/>
      <c r="G254" s="472" t="s">
        <v>2</v>
      </c>
      <c r="H254" s="470">
        <f>I254+L254</f>
        <v>740000</v>
      </c>
      <c r="I254" s="470">
        <f t="shared" si="96"/>
        <v>90000</v>
      </c>
      <c r="J254" s="470">
        <f>J252+J253</f>
        <v>0</v>
      </c>
      <c r="K254" s="470">
        <f>K252+K253</f>
        <v>90000</v>
      </c>
      <c r="L254" s="470">
        <f t="shared" si="97"/>
        <v>650000</v>
      </c>
      <c r="M254" s="470">
        <f>M252+M253</f>
        <v>0</v>
      </c>
      <c r="N254" s="470">
        <f>N252+N253</f>
        <v>650000</v>
      </c>
    </row>
    <row r="255" spans="1:14" s="516" customFormat="1" ht="15.6" customHeight="1">
      <c r="A255" s="1074"/>
      <c r="B255" s="1075"/>
      <c r="C255" s="1102" t="s">
        <v>956</v>
      </c>
      <c r="D255" s="1103"/>
      <c r="E255" s="515" t="s">
        <v>715</v>
      </c>
      <c r="F255" s="1147" t="s">
        <v>957</v>
      </c>
      <c r="G255" s="469" t="s">
        <v>0</v>
      </c>
      <c r="H255" s="492">
        <f t="shared" si="95"/>
        <v>478000</v>
      </c>
      <c r="I255" s="492">
        <f t="shared" si="96"/>
        <v>478000</v>
      </c>
      <c r="J255" s="492">
        <v>478000</v>
      </c>
      <c r="K255" s="492">
        <v>0</v>
      </c>
      <c r="L255" s="492">
        <f t="shared" si="97"/>
        <v>0</v>
      </c>
      <c r="M255" s="492">
        <v>0</v>
      </c>
      <c r="N255" s="492">
        <v>0</v>
      </c>
    </row>
    <row r="256" spans="1:14" s="516" customFormat="1" ht="15.6" customHeight="1">
      <c r="A256" s="1074"/>
      <c r="B256" s="1109"/>
      <c r="C256" s="1074"/>
      <c r="D256" s="1109"/>
      <c r="E256" s="517"/>
      <c r="F256" s="1148"/>
      <c r="G256" s="472" t="s">
        <v>1</v>
      </c>
      <c r="H256" s="492">
        <f t="shared" si="95"/>
        <v>4998211</v>
      </c>
      <c r="I256" s="492">
        <f t="shared" si="96"/>
        <v>4404672</v>
      </c>
      <c r="J256" s="492">
        <f>3755690+417299</f>
        <v>4172989</v>
      </c>
      <c r="K256" s="492">
        <f>208514+23169</f>
        <v>231683</v>
      </c>
      <c r="L256" s="492">
        <f t="shared" si="97"/>
        <v>593539</v>
      </c>
      <c r="M256" s="492">
        <f>278070+30897</f>
        <v>308967</v>
      </c>
      <c r="N256" s="492">
        <f>256114+28458</f>
        <v>284572</v>
      </c>
    </row>
    <row r="257" spans="1:14" s="516" customFormat="1" ht="15.6" customHeight="1">
      <c r="A257" s="1074"/>
      <c r="B257" s="1109"/>
      <c r="C257" s="1074"/>
      <c r="D257" s="1109"/>
      <c r="E257" s="517"/>
      <c r="F257" s="1149"/>
      <c r="G257" s="472" t="s">
        <v>2</v>
      </c>
      <c r="H257" s="470">
        <f>I257+L257</f>
        <v>5476211</v>
      </c>
      <c r="I257" s="470">
        <f t="shared" si="96"/>
        <v>4882672</v>
      </c>
      <c r="J257" s="470">
        <f>J255+J256</f>
        <v>4650989</v>
      </c>
      <c r="K257" s="470">
        <f>K255+K256</f>
        <v>231683</v>
      </c>
      <c r="L257" s="470">
        <f t="shared" si="97"/>
        <v>593539</v>
      </c>
      <c r="M257" s="470">
        <f>M255+M256</f>
        <v>308967</v>
      </c>
      <c r="N257" s="470">
        <f>N255+N256</f>
        <v>284572</v>
      </c>
    </row>
    <row r="258" spans="1:14" s="516" customFormat="1" ht="15.6" customHeight="1">
      <c r="A258" s="1074"/>
      <c r="B258" s="1075"/>
      <c r="C258" s="1074"/>
      <c r="D258" s="1075"/>
      <c r="E258" s="517"/>
      <c r="F258" s="1147" t="s">
        <v>958</v>
      </c>
      <c r="G258" s="469" t="s">
        <v>0</v>
      </c>
      <c r="H258" s="492">
        <f t="shared" si="95"/>
        <v>9764691</v>
      </c>
      <c r="I258" s="492">
        <f t="shared" si="96"/>
        <v>3007780</v>
      </c>
      <c r="J258" s="492">
        <v>2828754</v>
      </c>
      <c r="K258" s="492">
        <v>179026</v>
      </c>
      <c r="L258" s="492">
        <f t="shared" si="97"/>
        <v>6756911</v>
      </c>
      <c r="M258" s="492">
        <v>6756911</v>
      </c>
      <c r="N258" s="492">
        <v>0</v>
      </c>
    </row>
    <row r="259" spans="1:14" s="516" customFormat="1" ht="15.6" customHeight="1">
      <c r="A259" s="1074"/>
      <c r="B259" s="1109"/>
      <c r="C259" s="1074"/>
      <c r="D259" s="1109"/>
      <c r="E259" s="517"/>
      <c r="F259" s="1148"/>
      <c r="G259" s="472" t="s">
        <v>1</v>
      </c>
      <c r="H259" s="492">
        <f t="shared" si="95"/>
        <v>7548238</v>
      </c>
      <c r="I259" s="492">
        <f t="shared" si="96"/>
        <v>2806972</v>
      </c>
      <c r="J259" s="492">
        <f>1415325+157258</f>
        <v>1572583</v>
      </c>
      <c r="K259" s="492">
        <f>1110950+123439</f>
        <v>1234389</v>
      </c>
      <c r="L259" s="492">
        <f t="shared" si="97"/>
        <v>4741266</v>
      </c>
      <c r="M259" s="492">
        <f>4050000+450000</f>
        <v>4500000</v>
      </c>
      <c r="N259" s="492">
        <f>217139+24127</f>
        <v>241266</v>
      </c>
    </row>
    <row r="260" spans="1:14" s="516" customFormat="1" ht="15.6" customHeight="1">
      <c r="A260" s="1074"/>
      <c r="B260" s="1109"/>
      <c r="C260" s="1074"/>
      <c r="D260" s="1109"/>
      <c r="E260" s="518"/>
      <c r="F260" s="1149"/>
      <c r="G260" s="472" t="s">
        <v>2</v>
      </c>
      <c r="H260" s="470">
        <f>I260+L260</f>
        <v>17312929</v>
      </c>
      <c r="I260" s="470">
        <f t="shared" si="96"/>
        <v>5814752</v>
      </c>
      <c r="J260" s="470">
        <f>J258+J259</f>
        <v>4401337</v>
      </c>
      <c r="K260" s="470">
        <f>K258+K259</f>
        <v>1413415</v>
      </c>
      <c r="L260" s="470">
        <f t="shared" si="97"/>
        <v>11498177</v>
      </c>
      <c r="M260" s="470">
        <f>M258+M259</f>
        <v>11256911</v>
      </c>
      <c r="N260" s="470">
        <f>N258+N259</f>
        <v>241266</v>
      </c>
    </row>
    <row r="261" spans="1:14" s="420" customFormat="1" ht="15" hidden="1" customHeight="1">
      <c r="A261" s="1123"/>
      <c r="B261" s="1146"/>
      <c r="C261" s="1123"/>
      <c r="D261" s="1146"/>
      <c r="E261" s="513" t="s">
        <v>730</v>
      </c>
      <c r="F261" s="1147" t="s">
        <v>959</v>
      </c>
      <c r="G261" s="469" t="s">
        <v>0</v>
      </c>
      <c r="H261" s="492">
        <f t="shared" si="95"/>
        <v>155000</v>
      </c>
      <c r="I261" s="492">
        <f t="shared" si="96"/>
        <v>115000</v>
      </c>
      <c r="J261" s="492">
        <v>0</v>
      </c>
      <c r="K261" s="492">
        <v>115000</v>
      </c>
      <c r="L261" s="492">
        <f>M261+N261</f>
        <v>40000</v>
      </c>
      <c r="M261" s="492">
        <v>0</v>
      </c>
      <c r="N261" s="492">
        <v>40000</v>
      </c>
    </row>
    <row r="262" spans="1:14" s="420" customFormat="1" ht="15" hidden="1" customHeight="1">
      <c r="A262" s="1123"/>
      <c r="B262" s="1109"/>
      <c r="C262" s="1123"/>
      <c r="D262" s="1109"/>
      <c r="E262" s="514"/>
      <c r="F262" s="1148"/>
      <c r="G262" s="472" t="s">
        <v>1</v>
      </c>
      <c r="H262" s="492">
        <f t="shared" si="95"/>
        <v>0</v>
      </c>
      <c r="I262" s="492">
        <f t="shared" si="96"/>
        <v>0</v>
      </c>
      <c r="J262" s="492">
        <v>0</v>
      </c>
      <c r="K262" s="492">
        <v>0</v>
      </c>
      <c r="L262" s="492">
        <f t="shared" ref="L262:L263" si="107">M262+N262</f>
        <v>0</v>
      </c>
      <c r="M262" s="492">
        <v>0</v>
      </c>
      <c r="N262" s="492">
        <v>0</v>
      </c>
    </row>
    <row r="263" spans="1:14" s="420" customFormat="1" ht="15" hidden="1" customHeight="1">
      <c r="A263" s="1123"/>
      <c r="B263" s="1109"/>
      <c r="C263" s="1123"/>
      <c r="D263" s="1109"/>
      <c r="E263" s="519"/>
      <c r="F263" s="1149"/>
      <c r="G263" s="472" t="s">
        <v>2</v>
      </c>
      <c r="H263" s="470">
        <f>I263+L263</f>
        <v>155000</v>
      </c>
      <c r="I263" s="470">
        <f t="shared" si="96"/>
        <v>115000</v>
      </c>
      <c r="J263" s="470">
        <f>J261+J262</f>
        <v>0</v>
      </c>
      <c r="K263" s="470">
        <f>K261+K262</f>
        <v>115000</v>
      </c>
      <c r="L263" s="470">
        <f t="shared" si="107"/>
        <v>40000</v>
      </c>
      <c r="M263" s="470">
        <f>M261+M262</f>
        <v>0</v>
      </c>
      <c r="N263" s="470">
        <f>N261+N262</f>
        <v>40000</v>
      </c>
    </row>
    <row r="264" spans="1:14" s="420" customFormat="1" ht="15" hidden="1" customHeight="1">
      <c r="A264" s="1123"/>
      <c r="B264" s="1146"/>
      <c r="C264" s="1123"/>
      <c r="D264" s="1146"/>
      <c r="E264" s="513" t="s">
        <v>738</v>
      </c>
      <c r="F264" s="1147" t="s">
        <v>843</v>
      </c>
      <c r="G264" s="469" t="s">
        <v>0</v>
      </c>
      <c r="H264" s="492">
        <f t="shared" si="95"/>
        <v>70000</v>
      </c>
      <c r="I264" s="492">
        <f t="shared" si="96"/>
        <v>0</v>
      </c>
      <c r="J264" s="492">
        <v>0</v>
      </c>
      <c r="K264" s="492">
        <v>0</v>
      </c>
      <c r="L264" s="492">
        <f t="shared" si="97"/>
        <v>70000</v>
      </c>
      <c r="M264" s="492">
        <v>0</v>
      </c>
      <c r="N264" s="492">
        <v>70000</v>
      </c>
    </row>
    <row r="265" spans="1:14" s="420" customFormat="1" ht="15" hidden="1" customHeight="1">
      <c r="A265" s="1123"/>
      <c r="B265" s="1109"/>
      <c r="C265" s="1123"/>
      <c r="D265" s="1109"/>
      <c r="E265" s="514"/>
      <c r="F265" s="1148"/>
      <c r="G265" s="472" t="s">
        <v>1</v>
      </c>
      <c r="H265" s="492">
        <f t="shared" si="95"/>
        <v>0</v>
      </c>
      <c r="I265" s="492">
        <f t="shared" si="96"/>
        <v>0</v>
      </c>
      <c r="J265" s="492">
        <v>0</v>
      </c>
      <c r="K265" s="492">
        <v>0</v>
      </c>
      <c r="L265" s="492">
        <f t="shared" si="97"/>
        <v>0</v>
      </c>
      <c r="M265" s="492">
        <v>0</v>
      </c>
      <c r="N265" s="492">
        <v>0</v>
      </c>
    </row>
    <row r="266" spans="1:14" s="420" customFormat="1" ht="15" hidden="1" customHeight="1">
      <c r="A266" s="1125"/>
      <c r="B266" s="1111"/>
      <c r="C266" s="1125"/>
      <c r="D266" s="1111"/>
      <c r="E266" s="514"/>
      <c r="F266" s="1149"/>
      <c r="G266" s="472" t="s">
        <v>2</v>
      </c>
      <c r="H266" s="470">
        <f>I266+L266</f>
        <v>70000</v>
      </c>
      <c r="I266" s="470">
        <f t="shared" si="96"/>
        <v>0</v>
      </c>
      <c r="J266" s="470">
        <f>J264+J265</f>
        <v>0</v>
      </c>
      <c r="K266" s="470">
        <f>K264+K265</f>
        <v>0</v>
      </c>
      <c r="L266" s="470">
        <f t="shared" si="97"/>
        <v>70000</v>
      </c>
      <c r="M266" s="470">
        <f>M264+M265</f>
        <v>0</v>
      </c>
      <c r="N266" s="470">
        <f>N264+N265</f>
        <v>70000</v>
      </c>
    </row>
    <row r="267" spans="1:14" s="420" customFormat="1" ht="15" hidden="1" customHeight="1">
      <c r="A267" s="1121" t="s">
        <v>25</v>
      </c>
      <c r="B267" s="1122"/>
      <c r="C267" s="1121" t="s">
        <v>960</v>
      </c>
      <c r="D267" s="1122"/>
      <c r="E267" s="513" t="s">
        <v>845</v>
      </c>
      <c r="F267" s="1147" t="s">
        <v>846</v>
      </c>
      <c r="G267" s="469" t="s">
        <v>0</v>
      </c>
      <c r="H267" s="492">
        <f t="shared" si="95"/>
        <v>260000</v>
      </c>
      <c r="I267" s="492">
        <f t="shared" si="96"/>
        <v>0</v>
      </c>
      <c r="J267" s="492">
        <v>0</v>
      </c>
      <c r="K267" s="492">
        <v>0</v>
      </c>
      <c r="L267" s="492">
        <f t="shared" si="97"/>
        <v>260000</v>
      </c>
      <c r="M267" s="492">
        <v>0</v>
      </c>
      <c r="N267" s="492">
        <v>260000</v>
      </c>
    </row>
    <row r="268" spans="1:14" s="420" customFormat="1" ht="15" hidden="1" customHeight="1">
      <c r="A268" s="1123"/>
      <c r="B268" s="1124"/>
      <c r="C268" s="1123"/>
      <c r="D268" s="1124"/>
      <c r="E268" s="514"/>
      <c r="F268" s="1148"/>
      <c r="G268" s="472" t="s">
        <v>1</v>
      </c>
      <c r="H268" s="492">
        <f t="shared" si="95"/>
        <v>0</v>
      </c>
      <c r="I268" s="492">
        <f t="shared" si="96"/>
        <v>0</v>
      </c>
      <c r="J268" s="492">
        <v>0</v>
      </c>
      <c r="K268" s="492">
        <v>0</v>
      </c>
      <c r="L268" s="492">
        <f t="shared" si="97"/>
        <v>0</v>
      </c>
      <c r="M268" s="492">
        <v>0</v>
      </c>
      <c r="N268" s="492">
        <v>0</v>
      </c>
    </row>
    <row r="269" spans="1:14" s="420" customFormat="1" ht="15" hidden="1" customHeight="1">
      <c r="A269" s="1123"/>
      <c r="B269" s="1124"/>
      <c r="C269" s="1125"/>
      <c r="D269" s="1126"/>
      <c r="E269" s="514"/>
      <c r="F269" s="1149"/>
      <c r="G269" s="472" t="s">
        <v>2</v>
      </c>
      <c r="H269" s="470">
        <f>I269+L269</f>
        <v>260000</v>
      </c>
      <c r="I269" s="470">
        <f t="shared" si="96"/>
        <v>0</v>
      </c>
      <c r="J269" s="470">
        <f>J267+J268</f>
        <v>0</v>
      </c>
      <c r="K269" s="470">
        <f>K267+K268</f>
        <v>0</v>
      </c>
      <c r="L269" s="470">
        <f t="shared" si="97"/>
        <v>260000</v>
      </c>
      <c r="M269" s="470">
        <f>M267+M268</f>
        <v>0</v>
      </c>
      <c r="N269" s="470">
        <f>N267+N268</f>
        <v>260000</v>
      </c>
    </row>
    <row r="270" spans="1:14" s="420" customFormat="1" ht="15" hidden="1" customHeight="1">
      <c r="A270" s="1123"/>
      <c r="B270" s="1146"/>
      <c r="C270" s="1121" t="s">
        <v>961</v>
      </c>
      <c r="D270" s="1122"/>
      <c r="E270" s="513" t="s">
        <v>589</v>
      </c>
      <c r="F270" s="1147" t="s">
        <v>838</v>
      </c>
      <c r="G270" s="469" t="s">
        <v>0</v>
      </c>
      <c r="H270" s="470">
        <f t="shared" ref="H270:H271" si="108">I270+L270</f>
        <v>15525</v>
      </c>
      <c r="I270" s="470">
        <f t="shared" si="96"/>
        <v>15525</v>
      </c>
      <c r="J270" s="470">
        <v>0</v>
      </c>
      <c r="K270" s="470">
        <v>15525</v>
      </c>
      <c r="L270" s="470">
        <f t="shared" si="97"/>
        <v>0</v>
      </c>
      <c r="M270" s="470">
        <v>0</v>
      </c>
      <c r="N270" s="470">
        <v>0</v>
      </c>
    </row>
    <row r="271" spans="1:14" s="420" customFormat="1" ht="15" hidden="1" customHeight="1">
      <c r="A271" s="1123"/>
      <c r="B271" s="1124"/>
      <c r="C271" s="1123"/>
      <c r="D271" s="1124"/>
      <c r="E271" s="514"/>
      <c r="F271" s="1148"/>
      <c r="G271" s="472" t="s">
        <v>1</v>
      </c>
      <c r="H271" s="470">
        <f t="shared" si="108"/>
        <v>0</v>
      </c>
      <c r="I271" s="470">
        <f t="shared" si="96"/>
        <v>0</v>
      </c>
      <c r="J271" s="470">
        <v>0</v>
      </c>
      <c r="K271" s="470">
        <v>0</v>
      </c>
      <c r="L271" s="470">
        <f t="shared" si="97"/>
        <v>0</v>
      </c>
      <c r="M271" s="470">
        <v>0</v>
      </c>
      <c r="N271" s="470">
        <v>0</v>
      </c>
    </row>
    <row r="272" spans="1:14" s="420" customFormat="1" ht="15" hidden="1" customHeight="1">
      <c r="A272" s="1123"/>
      <c r="B272" s="1124"/>
      <c r="C272" s="1123"/>
      <c r="D272" s="1124"/>
      <c r="E272" s="514"/>
      <c r="F272" s="1149"/>
      <c r="G272" s="472" t="s">
        <v>2</v>
      </c>
      <c r="H272" s="470">
        <f>I272+L272</f>
        <v>15525</v>
      </c>
      <c r="I272" s="470">
        <f t="shared" si="96"/>
        <v>15525</v>
      </c>
      <c r="J272" s="470">
        <f>J270+J271</f>
        <v>0</v>
      </c>
      <c r="K272" s="470">
        <f>K270+K271</f>
        <v>15525</v>
      </c>
      <c r="L272" s="470">
        <f t="shared" si="97"/>
        <v>0</v>
      </c>
      <c r="M272" s="470">
        <f>M270+M271</f>
        <v>0</v>
      </c>
      <c r="N272" s="470">
        <f>N270+N271</f>
        <v>0</v>
      </c>
    </row>
    <row r="273" spans="1:14" s="420" customFormat="1" ht="15" hidden="1" customHeight="1">
      <c r="A273" s="1123"/>
      <c r="B273" s="1146"/>
      <c r="C273" s="1121" t="s">
        <v>945</v>
      </c>
      <c r="D273" s="1122"/>
      <c r="E273" s="513" t="s">
        <v>807</v>
      </c>
      <c r="F273" s="1147" t="s">
        <v>809</v>
      </c>
      <c r="G273" s="469" t="s">
        <v>0</v>
      </c>
      <c r="H273" s="470">
        <f t="shared" si="95"/>
        <v>1293000</v>
      </c>
      <c r="I273" s="470">
        <f t="shared" si="96"/>
        <v>505000</v>
      </c>
      <c r="J273" s="470">
        <v>500000</v>
      </c>
      <c r="K273" s="470">
        <v>5000</v>
      </c>
      <c r="L273" s="470">
        <f t="shared" si="97"/>
        <v>788000</v>
      </c>
      <c r="M273" s="470">
        <v>780000</v>
      </c>
      <c r="N273" s="470">
        <v>8000</v>
      </c>
    </row>
    <row r="274" spans="1:14" s="420" customFormat="1" ht="15" hidden="1" customHeight="1">
      <c r="A274" s="1123"/>
      <c r="B274" s="1124"/>
      <c r="C274" s="1123"/>
      <c r="D274" s="1124"/>
      <c r="E274" s="514"/>
      <c r="F274" s="1148"/>
      <c r="G274" s="472" t="s">
        <v>1</v>
      </c>
      <c r="H274" s="470">
        <f t="shared" si="95"/>
        <v>0</v>
      </c>
      <c r="I274" s="470">
        <f t="shared" si="96"/>
        <v>0</v>
      </c>
      <c r="J274" s="470">
        <v>0</v>
      </c>
      <c r="K274" s="470">
        <v>0</v>
      </c>
      <c r="L274" s="470">
        <f t="shared" si="97"/>
        <v>0</v>
      </c>
      <c r="M274" s="470">
        <v>0</v>
      </c>
      <c r="N274" s="470">
        <v>0</v>
      </c>
    </row>
    <row r="275" spans="1:14" s="420" customFormat="1" ht="15" hidden="1" customHeight="1">
      <c r="A275" s="1123"/>
      <c r="B275" s="1124"/>
      <c r="C275" s="1123"/>
      <c r="D275" s="1124"/>
      <c r="E275" s="519"/>
      <c r="F275" s="1149"/>
      <c r="G275" s="472" t="s">
        <v>2</v>
      </c>
      <c r="H275" s="470">
        <f>I275+L275</f>
        <v>1293000</v>
      </c>
      <c r="I275" s="470">
        <f t="shared" si="96"/>
        <v>505000</v>
      </c>
      <c r="J275" s="470">
        <f>J273+J274</f>
        <v>500000</v>
      </c>
      <c r="K275" s="470">
        <f>K273+K274</f>
        <v>5000</v>
      </c>
      <c r="L275" s="470">
        <f t="shared" si="97"/>
        <v>788000</v>
      </c>
      <c r="M275" s="470">
        <f>M273+M274</f>
        <v>780000</v>
      </c>
      <c r="N275" s="470">
        <f>N273+N274</f>
        <v>8000</v>
      </c>
    </row>
    <row r="276" spans="1:14" s="420" customFormat="1" ht="15" hidden="1" customHeight="1">
      <c r="A276" s="1123"/>
      <c r="B276" s="1146"/>
      <c r="C276" s="1123"/>
      <c r="D276" s="1146"/>
      <c r="E276" s="513" t="s">
        <v>840</v>
      </c>
      <c r="F276" s="1147" t="s">
        <v>841</v>
      </c>
      <c r="G276" s="469" t="s">
        <v>0</v>
      </c>
      <c r="H276" s="492">
        <f t="shared" si="95"/>
        <v>655000</v>
      </c>
      <c r="I276" s="492">
        <f t="shared" si="96"/>
        <v>105000</v>
      </c>
      <c r="J276" s="492">
        <v>0</v>
      </c>
      <c r="K276" s="492">
        <f>60000+45000</f>
        <v>105000</v>
      </c>
      <c r="L276" s="492">
        <f t="shared" si="97"/>
        <v>550000</v>
      </c>
      <c r="M276" s="492">
        <v>0</v>
      </c>
      <c r="N276" s="492">
        <v>550000</v>
      </c>
    </row>
    <row r="277" spans="1:14" s="420" customFormat="1" ht="15" hidden="1" customHeight="1">
      <c r="A277" s="1123"/>
      <c r="B277" s="1124"/>
      <c r="C277" s="1123"/>
      <c r="D277" s="1124"/>
      <c r="E277" s="514"/>
      <c r="F277" s="1148"/>
      <c r="G277" s="472" t="s">
        <v>1</v>
      </c>
      <c r="H277" s="492">
        <f t="shared" si="95"/>
        <v>0</v>
      </c>
      <c r="I277" s="492">
        <f t="shared" si="96"/>
        <v>0</v>
      </c>
      <c r="J277" s="492">
        <v>0</v>
      </c>
      <c r="K277" s="492">
        <v>0</v>
      </c>
      <c r="L277" s="492">
        <f t="shared" si="97"/>
        <v>0</v>
      </c>
      <c r="M277" s="492">
        <v>0</v>
      </c>
      <c r="N277" s="492">
        <v>0</v>
      </c>
    </row>
    <row r="278" spans="1:14" s="420" customFormat="1" ht="15" hidden="1" customHeight="1">
      <c r="A278" s="1123"/>
      <c r="B278" s="1124"/>
      <c r="C278" s="1123"/>
      <c r="D278" s="1124"/>
      <c r="E278" s="514"/>
      <c r="F278" s="1149"/>
      <c r="G278" s="472" t="s">
        <v>2</v>
      </c>
      <c r="H278" s="470">
        <f>I278+L278</f>
        <v>655000</v>
      </c>
      <c r="I278" s="470">
        <f t="shared" si="96"/>
        <v>105000</v>
      </c>
      <c r="J278" s="470">
        <f>J276+J277</f>
        <v>0</v>
      </c>
      <c r="K278" s="470">
        <f>K276+K277</f>
        <v>105000</v>
      </c>
      <c r="L278" s="470">
        <f t="shared" si="97"/>
        <v>550000</v>
      </c>
      <c r="M278" s="470">
        <f>M276+M277</f>
        <v>0</v>
      </c>
      <c r="N278" s="470">
        <f>N276+N277</f>
        <v>550000</v>
      </c>
    </row>
    <row r="279" spans="1:14" s="420" customFormat="1" ht="15" hidden="1" customHeight="1">
      <c r="A279" s="1123"/>
      <c r="B279" s="1146"/>
      <c r="C279" s="1123"/>
      <c r="D279" s="1146"/>
      <c r="E279" s="513" t="s">
        <v>733</v>
      </c>
      <c r="F279" s="1147" t="s">
        <v>735</v>
      </c>
      <c r="G279" s="469" t="s">
        <v>0</v>
      </c>
      <c r="H279" s="492">
        <f t="shared" si="95"/>
        <v>792118</v>
      </c>
      <c r="I279" s="492">
        <f t="shared" si="96"/>
        <v>0</v>
      </c>
      <c r="J279" s="492">
        <v>0</v>
      </c>
      <c r="K279" s="492">
        <v>0</v>
      </c>
      <c r="L279" s="492">
        <f t="shared" si="97"/>
        <v>792118</v>
      </c>
      <c r="M279" s="492">
        <v>0</v>
      </c>
      <c r="N279" s="492">
        <v>792118</v>
      </c>
    </row>
    <row r="280" spans="1:14" s="420" customFormat="1" ht="15" hidden="1" customHeight="1">
      <c r="A280" s="1123"/>
      <c r="B280" s="1124"/>
      <c r="C280" s="1123"/>
      <c r="D280" s="1124"/>
      <c r="E280" s="514"/>
      <c r="F280" s="1148"/>
      <c r="G280" s="472" t="s">
        <v>1</v>
      </c>
      <c r="H280" s="492">
        <f t="shared" si="95"/>
        <v>0</v>
      </c>
      <c r="I280" s="492">
        <f t="shared" si="96"/>
        <v>0</v>
      </c>
      <c r="J280" s="492">
        <v>0</v>
      </c>
      <c r="K280" s="492">
        <v>0</v>
      </c>
      <c r="L280" s="492">
        <f t="shared" si="97"/>
        <v>0</v>
      </c>
      <c r="M280" s="492">
        <v>0</v>
      </c>
      <c r="N280" s="492">
        <v>0</v>
      </c>
    </row>
    <row r="281" spans="1:14" s="420" customFormat="1" ht="15" hidden="1" customHeight="1">
      <c r="A281" s="1123"/>
      <c r="B281" s="1124"/>
      <c r="C281" s="1123"/>
      <c r="D281" s="1124"/>
      <c r="E281" s="514"/>
      <c r="F281" s="1149"/>
      <c r="G281" s="472" t="s">
        <v>2</v>
      </c>
      <c r="H281" s="470">
        <f>I281+L281</f>
        <v>792118</v>
      </c>
      <c r="I281" s="470">
        <f t="shared" si="96"/>
        <v>0</v>
      </c>
      <c r="J281" s="470">
        <f>J279+J280</f>
        <v>0</v>
      </c>
      <c r="K281" s="470">
        <f>K279+K280</f>
        <v>0</v>
      </c>
      <c r="L281" s="470">
        <f t="shared" si="97"/>
        <v>792118</v>
      </c>
      <c r="M281" s="470">
        <f>M279+M280</f>
        <v>0</v>
      </c>
      <c r="N281" s="470">
        <f>N279+N280</f>
        <v>792118</v>
      </c>
    </row>
    <row r="282" spans="1:14" s="420" customFormat="1" ht="15.6" customHeight="1">
      <c r="A282" s="1121" t="s">
        <v>25</v>
      </c>
      <c r="B282" s="1122"/>
      <c r="C282" s="1121" t="s">
        <v>945</v>
      </c>
      <c r="D282" s="1122"/>
      <c r="E282" s="513" t="s">
        <v>743</v>
      </c>
      <c r="F282" s="1147" t="s">
        <v>844</v>
      </c>
      <c r="G282" s="469" t="s">
        <v>0</v>
      </c>
      <c r="H282" s="492">
        <f t="shared" si="95"/>
        <v>2524050</v>
      </c>
      <c r="I282" s="492">
        <f t="shared" si="96"/>
        <v>1894050</v>
      </c>
      <c r="J282" s="492">
        <v>0</v>
      </c>
      <c r="K282" s="492">
        <v>1894050</v>
      </c>
      <c r="L282" s="492">
        <f t="shared" si="97"/>
        <v>630000</v>
      </c>
      <c r="M282" s="492">
        <v>30000</v>
      </c>
      <c r="N282" s="492">
        <v>600000</v>
      </c>
    </row>
    <row r="283" spans="1:14" s="420" customFormat="1" ht="15.6" customHeight="1">
      <c r="A283" s="1123"/>
      <c r="B283" s="1124"/>
      <c r="C283" s="1123"/>
      <c r="D283" s="1124"/>
      <c r="E283" s="514"/>
      <c r="F283" s="1148"/>
      <c r="G283" s="472" t="s">
        <v>1</v>
      </c>
      <c r="H283" s="492">
        <f t="shared" si="95"/>
        <v>-1092949</v>
      </c>
      <c r="I283" s="492">
        <f t="shared" si="96"/>
        <v>-1092949</v>
      </c>
      <c r="J283" s="492">
        <v>0</v>
      </c>
      <c r="K283" s="492">
        <v>-1092949</v>
      </c>
      <c r="L283" s="492">
        <f t="shared" si="97"/>
        <v>0</v>
      </c>
      <c r="M283" s="492">
        <v>0</v>
      </c>
      <c r="N283" s="492">
        <v>0</v>
      </c>
    </row>
    <row r="284" spans="1:14" s="420" customFormat="1" ht="15.6" customHeight="1">
      <c r="A284" s="1123"/>
      <c r="B284" s="1124"/>
      <c r="C284" s="1123"/>
      <c r="D284" s="1124"/>
      <c r="E284" s="514"/>
      <c r="F284" s="1149"/>
      <c r="G284" s="472" t="s">
        <v>2</v>
      </c>
      <c r="H284" s="470">
        <f>I284+L284</f>
        <v>1431101</v>
      </c>
      <c r="I284" s="470">
        <f t="shared" si="96"/>
        <v>801101</v>
      </c>
      <c r="J284" s="470">
        <f>J282+J283</f>
        <v>0</v>
      </c>
      <c r="K284" s="470">
        <f>K282+K283</f>
        <v>801101</v>
      </c>
      <c r="L284" s="470">
        <f t="shared" si="97"/>
        <v>630000</v>
      </c>
      <c r="M284" s="470">
        <f>M282+M283</f>
        <v>30000</v>
      </c>
      <c r="N284" s="470">
        <f>N282+N283</f>
        <v>600000</v>
      </c>
    </row>
    <row r="285" spans="1:14" s="420" customFormat="1" ht="15.6" customHeight="1">
      <c r="A285" s="1123"/>
      <c r="B285" s="1146"/>
      <c r="C285" s="1123"/>
      <c r="D285" s="1146"/>
      <c r="E285" s="514"/>
      <c r="F285" s="1147" t="s">
        <v>746</v>
      </c>
      <c r="G285" s="469" t="s">
        <v>0</v>
      </c>
      <c r="H285" s="492">
        <f>I285+L285</f>
        <v>3466748</v>
      </c>
      <c r="I285" s="492">
        <f>J285+K285</f>
        <v>705329</v>
      </c>
      <c r="J285" s="492">
        <v>0</v>
      </c>
      <c r="K285" s="492">
        <v>705329</v>
      </c>
      <c r="L285" s="492">
        <f>M285+N285</f>
        <v>2761419</v>
      </c>
      <c r="M285" s="492">
        <v>0</v>
      </c>
      <c r="N285" s="492">
        <v>2761419</v>
      </c>
    </row>
    <row r="286" spans="1:14" s="420" customFormat="1" ht="15.6" customHeight="1">
      <c r="A286" s="1123"/>
      <c r="B286" s="1124"/>
      <c r="C286" s="1123"/>
      <c r="D286" s="1124"/>
      <c r="E286" s="514"/>
      <c r="F286" s="1148"/>
      <c r="G286" s="472" t="s">
        <v>1</v>
      </c>
      <c r="H286" s="492">
        <f t="shared" ref="H286" si="109">I286+L286</f>
        <v>873726</v>
      </c>
      <c r="I286" s="492">
        <f t="shared" ref="I286:I287" si="110">J286+K286</f>
        <v>487625</v>
      </c>
      <c r="J286" s="492">
        <v>0</v>
      </c>
      <c r="K286" s="492">
        <v>487625</v>
      </c>
      <c r="L286" s="492">
        <f t="shared" ref="L286:L287" si="111">M286+N286</f>
        <v>386101</v>
      </c>
      <c r="M286" s="492">
        <v>0</v>
      </c>
      <c r="N286" s="492">
        <v>386101</v>
      </c>
    </row>
    <row r="287" spans="1:14" s="420" customFormat="1" ht="15.6" customHeight="1">
      <c r="A287" s="1125"/>
      <c r="B287" s="1126"/>
      <c r="C287" s="1125"/>
      <c r="D287" s="1111"/>
      <c r="E287" s="514"/>
      <c r="F287" s="1149"/>
      <c r="G287" s="472" t="s">
        <v>2</v>
      </c>
      <c r="H287" s="470">
        <f>I287+L287</f>
        <v>4340474</v>
      </c>
      <c r="I287" s="470">
        <f t="shared" si="110"/>
        <v>1192954</v>
      </c>
      <c r="J287" s="470">
        <f>J285+J286</f>
        <v>0</v>
      </c>
      <c r="K287" s="470">
        <f>K285+K286</f>
        <v>1192954</v>
      </c>
      <c r="L287" s="470">
        <f t="shared" si="111"/>
        <v>3147520</v>
      </c>
      <c r="M287" s="470">
        <f>M285+M286</f>
        <v>0</v>
      </c>
      <c r="N287" s="470">
        <f>N285+N286</f>
        <v>3147520</v>
      </c>
    </row>
    <row r="288" spans="1:14" s="516" customFormat="1" ht="15" hidden="1" customHeight="1">
      <c r="A288" s="1102" t="s">
        <v>64</v>
      </c>
      <c r="B288" s="1103"/>
      <c r="C288" s="1102" t="s">
        <v>962</v>
      </c>
      <c r="D288" s="1103"/>
      <c r="E288" s="515" t="s">
        <v>824</v>
      </c>
      <c r="F288" s="1147" t="s">
        <v>826</v>
      </c>
      <c r="G288" s="469" t="s">
        <v>0</v>
      </c>
      <c r="H288" s="492">
        <f t="shared" si="95"/>
        <v>11459</v>
      </c>
      <c r="I288" s="492">
        <f t="shared" si="96"/>
        <v>0</v>
      </c>
      <c r="J288" s="492">
        <v>0</v>
      </c>
      <c r="K288" s="492">
        <v>0</v>
      </c>
      <c r="L288" s="492">
        <f t="shared" si="97"/>
        <v>11459</v>
      </c>
      <c r="M288" s="492">
        <v>0</v>
      </c>
      <c r="N288" s="492">
        <v>11459</v>
      </c>
    </row>
    <row r="289" spans="1:14" s="516" customFormat="1" ht="15" hidden="1" customHeight="1">
      <c r="A289" s="1074"/>
      <c r="B289" s="1109"/>
      <c r="C289" s="1074"/>
      <c r="D289" s="1109"/>
      <c r="E289" s="517"/>
      <c r="F289" s="1148"/>
      <c r="G289" s="472" t="s">
        <v>1</v>
      </c>
      <c r="H289" s="492">
        <f t="shared" si="95"/>
        <v>0</v>
      </c>
      <c r="I289" s="492">
        <f t="shared" si="96"/>
        <v>0</v>
      </c>
      <c r="J289" s="492">
        <v>0</v>
      </c>
      <c r="K289" s="492">
        <v>0</v>
      </c>
      <c r="L289" s="492">
        <f t="shared" si="97"/>
        <v>0</v>
      </c>
      <c r="M289" s="492">
        <v>0</v>
      </c>
      <c r="N289" s="492">
        <v>0</v>
      </c>
    </row>
    <row r="290" spans="1:14" s="516" customFormat="1" ht="15" hidden="1" customHeight="1">
      <c r="A290" s="1074"/>
      <c r="B290" s="1109"/>
      <c r="C290" s="1074"/>
      <c r="D290" s="1109"/>
      <c r="E290" s="517"/>
      <c r="F290" s="1149"/>
      <c r="G290" s="472" t="s">
        <v>2</v>
      </c>
      <c r="H290" s="470">
        <f>I290+L290</f>
        <v>11459</v>
      </c>
      <c r="I290" s="470">
        <f t="shared" si="96"/>
        <v>0</v>
      </c>
      <c r="J290" s="470">
        <f>J288+J289</f>
        <v>0</v>
      </c>
      <c r="K290" s="470">
        <f>K288+K289</f>
        <v>0</v>
      </c>
      <c r="L290" s="470">
        <f t="shared" si="97"/>
        <v>11459</v>
      </c>
      <c r="M290" s="470">
        <f>M288+M289</f>
        <v>0</v>
      </c>
      <c r="N290" s="470">
        <f>N288+N289</f>
        <v>11459</v>
      </c>
    </row>
    <row r="291" spans="1:14" s="516" customFormat="1" ht="15" hidden="1" customHeight="1">
      <c r="A291" s="1074"/>
      <c r="B291" s="1075"/>
      <c r="C291" s="1074"/>
      <c r="D291" s="1075"/>
      <c r="E291" s="515" t="s">
        <v>830</v>
      </c>
      <c r="F291" s="1147" t="s">
        <v>832</v>
      </c>
      <c r="G291" s="469" t="s">
        <v>0</v>
      </c>
      <c r="H291" s="492">
        <f t="shared" ref="H291:H292" si="112">I291+L291</f>
        <v>12751</v>
      </c>
      <c r="I291" s="492">
        <f t="shared" si="96"/>
        <v>0</v>
      </c>
      <c r="J291" s="492">
        <v>0</v>
      </c>
      <c r="K291" s="492">
        <v>0</v>
      </c>
      <c r="L291" s="492">
        <f t="shared" si="97"/>
        <v>12751</v>
      </c>
      <c r="M291" s="492">
        <v>0</v>
      </c>
      <c r="N291" s="492">
        <v>12751</v>
      </c>
    </row>
    <row r="292" spans="1:14" s="516" customFormat="1" ht="15" hidden="1" customHeight="1">
      <c r="A292" s="1074"/>
      <c r="B292" s="1109"/>
      <c r="C292" s="1074"/>
      <c r="D292" s="1109"/>
      <c r="E292" s="517"/>
      <c r="F292" s="1148"/>
      <c r="G292" s="472" t="s">
        <v>1</v>
      </c>
      <c r="H292" s="492">
        <f t="shared" si="112"/>
        <v>0</v>
      </c>
      <c r="I292" s="492">
        <f t="shared" si="96"/>
        <v>0</v>
      </c>
      <c r="J292" s="492">
        <v>0</v>
      </c>
      <c r="K292" s="492">
        <v>0</v>
      </c>
      <c r="L292" s="492">
        <f t="shared" si="97"/>
        <v>0</v>
      </c>
      <c r="M292" s="492">
        <v>0</v>
      </c>
      <c r="N292" s="492">
        <v>0</v>
      </c>
    </row>
    <row r="293" spans="1:14" s="516" customFormat="1" ht="15" hidden="1" customHeight="1">
      <c r="A293" s="1074"/>
      <c r="B293" s="1109"/>
      <c r="C293" s="1074"/>
      <c r="D293" s="1109"/>
      <c r="E293" s="517"/>
      <c r="F293" s="1149"/>
      <c r="G293" s="472" t="s">
        <v>2</v>
      </c>
      <c r="H293" s="470">
        <f>I293+L293</f>
        <v>12751</v>
      </c>
      <c r="I293" s="470">
        <f t="shared" si="96"/>
        <v>0</v>
      </c>
      <c r="J293" s="470">
        <f>J291+J292</f>
        <v>0</v>
      </c>
      <c r="K293" s="470">
        <f>K291+K292</f>
        <v>0</v>
      </c>
      <c r="L293" s="470">
        <f t="shared" si="97"/>
        <v>12751</v>
      </c>
      <c r="M293" s="470">
        <f>M291+M292</f>
        <v>0</v>
      </c>
      <c r="N293" s="470">
        <f>N291+N292</f>
        <v>12751</v>
      </c>
    </row>
    <row r="294" spans="1:14" s="516" customFormat="1" ht="15" customHeight="1">
      <c r="A294" s="1074" t="s">
        <v>64</v>
      </c>
      <c r="B294" s="1075"/>
      <c r="C294" s="1074" t="s">
        <v>962</v>
      </c>
      <c r="D294" s="1075"/>
      <c r="E294" s="515" t="s">
        <v>743</v>
      </c>
      <c r="F294" s="1147" t="s">
        <v>749</v>
      </c>
      <c r="G294" s="469" t="s">
        <v>0</v>
      </c>
      <c r="H294" s="492">
        <f t="shared" si="95"/>
        <v>500084</v>
      </c>
      <c r="I294" s="492">
        <f t="shared" si="96"/>
        <v>0</v>
      </c>
      <c r="J294" s="492">
        <v>0</v>
      </c>
      <c r="K294" s="492">
        <v>0</v>
      </c>
      <c r="L294" s="492">
        <f t="shared" si="97"/>
        <v>500084</v>
      </c>
      <c r="M294" s="492">
        <v>0</v>
      </c>
      <c r="N294" s="492">
        <v>500084</v>
      </c>
    </row>
    <row r="295" spans="1:14" s="516" customFormat="1" ht="15" customHeight="1">
      <c r="A295" s="1074"/>
      <c r="B295" s="1109"/>
      <c r="C295" s="1074"/>
      <c r="D295" s="1109"/>
      <c r="E295" s="517"/>
      <c r="F295" s="1148"/>
      <c r="G295" s="472" t="s">
        <v>1</v>
      </c>
      <c r="H295" s="492">
        <f t="shared" si="95"/>
        <v>3296937</v>
      </c>
      <c r="I295" s="492">
        <f t="shared" si="96"/>
        <v>0</v>
      </c>
      <c r="J295" s="492">
        <v>0</v>
      </c>
      <c r="K295" s="492">
        <v>0</v>
      </c>
      <c r="L295" s="492">
        <f t="shared" si="97"/>
        <v>3296937</v>
      </c>
      <c r="M295" s="492">
        <v>0</v>
      </c>
      <c r="N295" s="492">
        <v>3296937</v>
      </c>
    </row>
    <row r="296" spans="1:14" s="516" customFormat="1" ht="15" customHeight="1">
      <c r="A296" s="1074"/>
      <c r="B296" s="1109"/>
      <c r="C296" s="1074"/>
      <c r="D296" s="1109"/>
      <c r="E296" s="517"/>
      <c r="F296" s="1149"/>
      <c r="G296" s="472" t="s">
        <v>2</v>
      </c>
      <c r="H296" s="470">
        <f>I296+L296</f>
        <v>3797021</v>
      </c>
      <c r="I296" s="470">
        <f t="shared" si="96"/>
        <v>0</v>
      </c>
      <c r="J296" s="470">
        <f>J294+J295</f>
        <v>0</v>
      </c>
      <c r="K296" s="470">
        <f>K294+K295</f>
        <v>0</v>
      </c>
      <c r="L296" s="470">
        <f t="shared" si="97"/>
        <v>3797021</v>
      </c>
      <c r="M296" s="470">
        <f>M294+M295</f>
        <v>0</v>
      </c>
      <c r="N296" s="470">
        <f>N294+N295</f>
        <v>3797021</v>
      </c>
    </row>
    <row r="297" spans="1:14" s="420" customFormat="1" ht="15" hidden="1" customHeight="1">
      <c r="A297" s="1123"/>
      <c r="B297" s="1146"/>
      <c r="C297" s="1123"/>
      <c r="D297" s="1146"/>
      <c r="E297" s="514"/>
      <c r="F297" s="1147" t="s">
        <v>963</v>
      </c>
      <c r="G297" s="469" t="s">
        <v>0</v>
      </c>
      <c r="H297" s="492">
        <f t="shared" si="95"/>
        <v>277500</v>
      </c>
      <c r="I297" s="492">
        <f t="shared" si="96"/>
        <v>0</v>
      </c>
      <c r="J297" s="492">
        <v>0</v>
      </c>
      <c r="K297" s="492">
        <v>0</v>
      </c>
      <c r="L297" s="492">
        <f t="shared" si="97"/>
        <v>277500</v>
      </c>
      <c r="M297" s="492">
        <v>0</v>
      </c>
      <c r="N297" s="492">
        <v>277500</v>
      </c>
    </row>
    <row r="298" spans="1:14" s="420" customFormat="1" ht="15" hidden="1" customHeight="1">
      <c r="A298" s="1123"/>
      <c r="B298" s="1109"/>
      <c r="C298" s="1123"/>
      <c r="D298" s="1109"/>
      <c r="E298" s="514"/>
      <c r="F298" s="1148"/>
      <c r="G298" s="472" t="s">
        <v>1</v>
      </c>
      <c r="H298" s="492">
        <f t="shared" si="95"/>
        <v>0</v>
      </c>
      <c r="I298" s="492">
        <f t="shared" si="96"/>
        <v>0</v>
      </c>
      <c r="J298" s="492">
        <v>0</v>
      </c>
      <c r="K298" s="492">
        <v>0</v>
      </c>
      <c r="L298" s="492">
        <f t="shared" si="97"/>
        <v>0</v>
      </c>
      <c r="M298" s="492">
        <v>0</v>
      </c>
      <c r="N298" s="492">
        <v>0</v>
      </c>
    </row>
    <row r="299" spans="1:14" s="420" customFormat="1" ht="15" hidden="1" customHeight="1">
      <c r="A299" s="1125"/>
      <c r="B299" s="1111"/>
      <c r="C299" s="1125"/>
      <c r="D299" s="1111"/>
      <c r="E299" s="519"/>
      <c r="F299" s="1149"/>
      <c r="G299" s="472" t="s">
        <v>2</v>
      </c>
      <c r="H299" s="470">
        <f>I299+L299</f>
        <v>277500</v>
      </c>
      <c r="I299" s="470">
        <f t="shared" si="96"/>
        <v>0</v>
      </c>
      <c r="J299" s="470">
        <f>J297+J298</f>
        <v>0</v>
      </c>
      <c r="K299" s="470">
        <f>K297+K298</f>
        <v>0</v>
      </c>
      <c r="L299" s="470">
        <f t="shared" si="97"/>
        <v>277500</v>
      </c>
      <c r="M299" s="470">
        <f>M297+M298</f>
        <v>0</v>
      </c>
      <c r="N299" s="470">
        <f>N297+N298</f>
        <v>277500</v>
      </c>
    </row>
    <row r="300" spans="1:14" s="420" customFormat="1" ht="15" hidden="1" customHeight="1">
      <c r="A300" s="1121" t="s">
        <v>83</v>
      </c>
      <c r="B300" s="1122"/>
      <c r="C300" s="1121" t="s">
        <v>964</v>
      </c>
      <c r="D300" s="1122"/>
      <c r="E300" s="513" t="s">
        <v>743</v>
      </c>
      <c r="F300" s="1147" t="s">
        <v>744</v>
      </c>
      <c r="G300" s="469" t="s">
        <v>0</v>
      </c>
      <c r="H300" s="470">
        <f t="shared" si="95"/>
        <v>5206409</v>
      </c>
      <c r="I300" s="470">
        <f t="shared" si="96"/>
        <v>4947099</v>
      </c>
      <c r="J300" s="470">
        <v>0</v>
      </c>
      <c r="K300" s="470">
        <v>4947099</v>
      </c>
      <c r="L300" s="470">
        <f t="shared" si="97"/>
        <v>259310</v>
      </c>
      <c r="M300" s="470">
        <v>0</v>
      </c>
      <c r="N300" s="470">
        <v>259310</v>
      </c>
    </row>
    <row r="301" spans="1:14" s="420" customFormat="1" ht="15" hidden="1" customHeight="1">
      <c r="A301" s="1123"/>
      <c r="B301" s="1109"/>
      <c r="C301" s="1123"/>
      <c r="D301" s="1109"/>
      <c r="E301" s="514"/>
      <c r="F301" s="1148"/>
      <c r="G301" s="472" t="s">
        <v>1</v>
      </c>
      <c r="H301" s="470">
        <f t="shared" si="95"/>
        <v>0</v>
      </c>
      <c r="I301" s="470">
        <f t="shared" si="96"/>
        <v>0</v>
      </c>
      <c r="J301" s="470">
        <v>0</v>
      </c>
      <c r="K301" s="470">
        <v>0</v>
      </c>
      <c r="L301" s="470">
        <f t="shared" si="97"/>
        <v>0</v>
      </c>
      <c r="M301" s="470">
        <v>0</v>
      </c>
      <c r="N301" s="470">
        <v>0</v>
      </c>
    </row>
    <row r="302" spans="1:14" s="420" customFormat="1" ht="15" hidden="1" customHeight="1">
      <c r="A302" s="1125"/>
      <c r="B302" s="1111"/>
      <c r="C302" s="1125"/>
      <c r="D302" s="1111"/>
      <c r="E302" s="519"/>
      <c r="F302" s="1149"/>
      <c r="G302" s="472" t="s">
        <v>2</v>
      </c>
      <c r="H302" s="470">
        <f>I302+L302</f>
        <v>5206409</v>
      </c>
      <c r="I302" s="470">
        <f t="shared" si="96"/>
        <v>4947099</v>
      </c>
      <c r="J302" s="470">
        <f>J300+J301</f>
        <v>0</v>
      </c>
      <c r="K302" s="470">
        <f>K300+K301</f>
        <v>4947099</v>
      </c>
      <c r="L302" s="470">
        <f t="shared" si="97"/>
        <v>259310</v>
      </c>
      <c r="M302" s="470">
        <f>M300+M301</f>
        <v>0</v>
      </c>
      <c r="N302" s="470">
        <f>N300+N301</f>
        <v>259310</v>
      </c>
    </row>
    <row r="303" spans="1:14" s="420" customFormat="1" ht="15" hidden="1" customHeight="1">
      <c r="A303" s="1121" t="s">
        <v>65</v>
      </c>
      <c r="B303" s="1122"/>
      <c r="C303" s="1121" t="s">
        <v>965</v>
      </c>
      <c r="D303" s="1122"/>
      <c r="E303" s="513" t="s">
        <v>802</v>
      </c>
      <c r="F303" s="1147" t="s">
        <v>804</v>
      </c>
      <c r="G303" s="469" t="s">
        <v>0</v>
      </c>
      <c r="H303" s="470">
        <f>I303+L303</f>
        <v>200000</v>
      </c>
      <c r="I303" s="470">
        <f>J303+K303</f>
        <v>200000</v>
      </c>
      <c r="J303" s="470">
        <v>200000</v>
      </c>
      <c r="K303" s="470">
        <v>0</v>
      </c>
      <c r="L303" s="470">
        <f>M303+N303</f>
        <v>0</v>
      </c>
      <c r="M303" s="470">
        <v>0</v>
      </c>
      <c r="N303" s="470">
        <v>0</v>
      </c>
    </row>
    <row r="304" spans="1:14" s="420" customFormat="1" ht="15" hidden="1" customHeight="1">
      <c r="A304" s="1123"/>
      <c r="B304" s="1109"/>
      <c r="C304" s="1123"/>
      <c r="D304" s="1109"/>
      <c r="E304" s="514"/>
      <c r="F304" s="1148"/>
      <c r="G304" s="472" t="s">
        <v>1</v>
      </c>
      <c r="H304" s="470">
        <f t="shared" ref="H304" si="113">I304+L304</f>
        <v>0</v>
      </c>
      <c r="I304" s="470">
        <f t="shared" ref="I304:I305" si="114">J304+K304</f>
        <v>0</v>
      </c>
      <c r="J304" s="470">
        <v>0</v>
      </c>
      <c r="K304" s="470">
        <v>0</v>
      </c>
      <c r="L304" s="470">
        <f t="shared" ref="L304:L305" si="115">M304+N304</f>
        <v>0</v>
      </c>
      <c r="M304" s="470">
        <v>0</v>
      </c>
      <c r="N304" s="470">
        <v>0</v>
      </c>
    </row>
    <row r="305" spans="1:14" s="420" customFormat="1" ht="15" hidden="1" customHeight="1">
      <c r="A305" s="1123"/>
      <c r="B305" s="1109"/>
      <c r="C305" s="1125"/>
      <c r="D305" s="1111"/>
      <c r="E305" s="519"/>
      <c r="F305" s="1149"/>
      <c r="G305" s="472" t="s">
        <v>2</v>
      </c>
      <c r="H305" s="470">
        <f>I305+L305</f>
        <v>200000</v>
      </c>
      <c r="I305" s="470">
        <f t="shared" si="114"/>
        <v>200000</v>
      </c>
      <c r="J305" s="470">
        <f>J303+J304</f>
        <v>200000</v>
      </c>
      <c r="K305" s="470">
        <f>K303+K304</f>
        <v>0</v>
      </c>
      <c r="L305" s="470">
        <f t="shared" si="115"/>
        <v>0</v>
      </c>
      <c r="M305" s="470">
        <f>M303+M304</f>
        <v>0</v>
      </c>
      <c r="N305" s="470">
        <f>N303+N304</f>
        <v>0</v>
      </c>
    </row>
    <row r="306" spans="1:14" s="516" customFormat="1" ht="15" hidden="1" customHeight="1">
      <c r="A306" s="1074"/>
      <c r="B306" s="1075"/>
      <c r="C306" s="1102" t="s">
        <v>966</v>
      </c>
      <c r="D306" s="1103"/>
      <c r="E306" s="515" t="s">
        <v>672</v>
      </c>
      <c r="F306" s="1147" t="s">
        <v>798</v>
      </c>
      <c r="G306" s="469" t="s">
        <v>0</v>
      </c>
      <c r="H306" s="470">
        <f>I306+L306</f>
        <v>140200</v>
      </c>
      <c r="I306" s="470">
        <f>J306+K306</f>
        <v>140200</v>
      </c>
      <c r="J306" s="470">
        <v>140000</v>
      </c>
      <c r="K306" s="470">
        <v>200</v>
      </c>
      <c r="L306" s="470">
        <f>M306+N306</f>
        <v>0</v>
      </c>
      <c r="M306" s="470">
        <v>0</v>
      </c>
      <c r="N306" s="470">
        <v>0</v>
      </c>
    </row>
    <row r="307" spans="1:14" s="516" customFormat="1" ht="15" hidden="1" customHeight="1">
      <c r="A307" s="1074"/>
      <c r="B307" s="1109"/>
      <c r="C307" s="1074"/>
      <c r="D307" s="1109"/>
      <c r="E307" s="517"/>
      <c r="F307" s="1148"/>
      <c r="G307" s="472" t="s">
        <v>1</v>
      </c>
      <c r="H307" s="470">
        <f t="shared" ref="H307" si="116">I307+L307</f>
        <v>0</v>
      </c>
      <c r="I307" s="470">
        <f t="shared" ref="I307:I308" si="117">J307+K307</f>
        <v>0</v>
      </c>
      <c r="J307" s="470">
        <v>0</v>
      </c>
      <c r="K307" s="470">
        <v>0</v>
      </c>
      <c r="L307" s="470">
        <f t="shared" ref="L307:L308" si="118">M307+N307</f>
        <v>0</v>
      </c>
      <c r="M307" s="470">
        <v>0</v>
      </c>
      <c r="N307" s="470">
        <v>0</v>
      </c>
    </row>
    <row r="308" spans="1:14" s="516" customFormat="1" ht="15" hidden="1" customHeight="1">
      <c r="A308" s="1074"/>
      <c r="B308" s="1109"/>
      <c r="C308" s="1110"/>
      <c r="D308" s="1111"/>
      <c r="E308" s="518"/>
      <c r="F308" s="1149"/>
      <c r="G308" s="472" t="s">
        <v>2</v>
      </c>
      <c r="H308" s="470">
        <f>I308+L308</f>
        <v>140200</v>
      </c>
      <c r="I308" s="470">
        <f t="shared" si="117"/>
        <v>140200</v>
      </c>
      <c r="J308" s="470">
        <f>J306+J307</f>
        <v>140000</v>
      </c>
      <c r="K308" s="470">
        <f>K306+K307</f>
        <v>200</v>
      </c>
      <c r="L308" s="470">
        <f t="shared" si="118"/>
        <v>0</v>
      </c>
      <c r="M308" s="470">
        <f>M306+M307</f>
        <v>0</v>
      </c>
      <c r="N308" s="470">
        <f>N306+N307</f>
        <v>0</v>
      </c>
    </row>
    <row r="309" spans="1:14" s="516" customFormat="1" ht="15.6" customHeight="1">
      <c r="A309" s="1102" t="s">
        <v>65</v>
      </c>
      <c r="B309" s="1103"/>
      <c r="C309" s="1102" t="s">
        <v>967</v>
      </c>
      <c r="D309" s="1103"/>
      <c r="E309" s="515" t="s">
        <v>578</v>
      </c>
      <c r="F309" s="1147" t="s">
        <v>683</v>
      </c>
      <c r="G309" s="469" t="s">
        <v>0</v>
      </c>
      <c r="H309" s="470">
        <f t="shared" si="95"/>
        <v>328513</v>
      </c>
      <c r="I309" s="470">
        <f t="shared" si="96"/>
        <v>328513</v>
      </c>
      <c r="J309" s="470">
        <v>328513</v>
      </c>
      <c r="K309" s="470">
        <v>0</v>
      </c>
      <c r="L309" s="470">
        <f t="shared" si="97"/>
        <v>0</v>
      </c>
      <c r="M309" s="470">
        <v>0</v>
      </c>
      <c r="N309" s="470">
        <v>0</v>
      </c>
    </row>
    <row r="310" spans="1:14" s="516" customFormat="1" ht="15.6" customHeight="1">
      <c r="A310" s="1074"/>
      <c r="B310" s="1109"/>
      <c r="C310" s="1074"/>
      <c r="D310" s="1109"/>
      <c r="E310" s="517"/>
      <c r="F310" s="1148"/>
      <c r="G310" s="472" t="s">
        <v>1</v>
      </c>
      <c r="H310" s="470">
        <f t="shared" si="95"/>
        <v>999519</v>
      </c>
      <c r="I310" s="470">
        <f t="shared" si="96"/>
        <v>999519</v>
      </c>
      <c r="J310" s="470">
        <v>997819</v>
      </c>
      <c r="K310" s="470">
        <v>1700</v>
      </c>
      <c r="L310" s="470">
        <f t="shared" si="97"/>
        <v>0</v>
      </c>
      <c r="M310" s="470">
        <v>0</v>
      </c>
      <c r="N310" s="470">
        <v>0</v>
      </c>
    </row>
    <row r="311" spans="1:14" s="516" customFormat="1" ht="15.6" customHeight="1">
      <c r="A311" s="1074"/>
      <c r="B311" s="1109"/>
      <c r="C311" s="1110"/>
      <c r="D311" s="1111"/>
      <c r="E311" s="518"/>
      <c r="F311" s="1149"/>
      <c r="G311" s="472" t="s">
        <v>2</v>
      </c>
      <c r="H311" s="470">
        <f>I311+L311</f>
        <v>1328032</v>
      </c>
      <c r="I311" s="470">
        <f t="shared" si="96"/>
        <v>1328032</v>
      </c>
      <c r="J311" s="470">
        <f>J309+J310</f>
        <v>1326332</v>
      </c>
      <c r="K311" s="470">
        <f>K309+K310</f>
        <v>1700</v>
      </c>
      <c r="L311" s="470">
        <f t="shared" si="97"/>
        <v>0</v>
      </c>
      <c r="M311" s="470">
        <f>M309+M310</f>
        <v>0</v>
      </c>
      <c r="N311" s="470">
        <f>N309+N310</f>
        <v>0</v>
      </c>
    </row>
    <row r="312" spans="1:14" s="516" customFormat="1" ht="15" hidden="1" customHeight="1">
      <c r="A312" s="1074"/>
      <c r="B312" s="1075"/>
      <c r="C312" s="1102" t="s">
        <v>947</v>
      </c>
      <c r="D312" s="1103"/>
      <c r="E312" s="515" t="s">
        <v>668</v>
      </c>
      <c r="F312" s="1147" t="s">
        <v>794</v>
      </c>
      <c r="G312" s="469" t="s">
        <v>0</v>
      </c>
      <c r="H312" s="470">
        <f t="shared" si="95"/>
        <v>274800</v>
      </c>
      <c r="I312" s="470">
        <f t="shared" si="96"/>
        <v>274800</v>
      </c>
      <c r="J312" s="470">
        <f>270000+2000</f>
        <v>272000</v>
      </c>
      <c r="K312" s="470">
        <v>2800</v>
      </c>
      <c r="L312" s="470">
        <f t="shared" si="97"/>
        <v>0</v>
      </c>
      <c r="M312" s="470">
        <v>0</v>
      </c>
      <c r="N312" s="470">
        <v>0</v>
      </c>
    </row>
    <row r="313" spans="1:14" s="516" customFormat="1" ht="15" hidden="1" customHeight="1">
      <c r="A313" s="1074"/>
      <c r="B313" s="1109"/>
      <c r="C313" s="1074"/>
      <c r="D313" s="1109"/>
      <c r="E313" s="517"/>
      <c r="F313" s="1148"/>
      <c r="G313" s="472" t="s">
        <v>1</v>
      </c>
      <c r="H313" s="470">
        <f t="shared" si="95"/>
        <v>0</v>
      </c>
      <c r="I313" s="470">
        <f t="shared" si="96"/>
        <v>0</v>
      </c>
      <c r="J313" s="470">
        <v>0</v>
      </c>
      <c r="K313" s="470">
        <v>0</v>
      </c>
      <c r="L313" s="470">
        <f t="shared" si="97"/>
        <v>0</v>
      </c>
      <c r="M313" s="470">
        <v>0</v>
      </c>
      <c r="N313" s="470">
        <v>0</v>
      </c>
    </row>
    <row r="314" spans="1:14" s="516" customFormat="1" ht="15" hidden="1" customHeight="1">
      <c r="A314" s="1074"/>
      <c r="B314" s="1109"/>
      <c r="C314" s="1074"/>
      <c r="D314" s="1109"/>
      <c r="E314" s="518"/>
      <c r="F314" s="1149"/>
      <c r="G314" s="472" t="s">
        <v>2</v>
      </c>
      <c r="H314" s="470">
        <f>I314+L314</f>
        <v>274800</v>
      </c>
      <c r="I314" s="470">
        <f t="shared" si="96"/>
        <v>274800</v>
      </c>
      <c r="J314" s="470">
        <f>J312+J313</f>
        <v>272000</v>
      </c>
      <c r="K314" s="470">
        <f>K312+K313</f>
        <v>2800</v>
      </c>
      <c r="L314" s="470">
        <f t="shared" si="97"/>
        <v>0</v>
      </c>
      <c r="M314" s="470">
        <f>M312+M313</f>
        <v>0</v>
      </c>
      <c r="N314" s="470">
        <f>N312+N313</f>
        <v>0</v>
      </c>
    </row>
    <row r="315" spans="1:14" s="420" customFormat="1" ht="15" hidden="1" customHeight="1">
      <c r="A315" s="1123"/>
      <c r="B315" s="1146"/>
      <c r="C315" s="1123"/>
      <c r="D315" s="1146"/>
      <c r="E315" s="513" t="s">
        <v>810</v>
      </c>
      <c r="F315" s="1147" t="s">
        <v>812</v>
      </c>
      <c r="G315" s="469" t="s">
        <v>0</v>
      </c>
      <c r="H315" s="470">
        <f t="shared" si="95"/>
        <v>423500</v>
      </c>
      <c r="I315" s="470">
        <f t="shared" si="96"/>
        <v>420500</v>
      </c>
      <c r="J315" s="470">
        <v>400500</v>
      </c>
      <c r="K315" s="470">
        <v>20000</v>
      </c>
      <c r="L315" s="470">
        <f t="shared" si="97"/>
        <v>3000</v>
      </c>
      <c r="M315" s="470">
        <v>3000</v>
      </c>
      <c r="N315" s="470">
        <v>0</v>
      </c>
    </row>
    <row r="316" spans="1:14" s="420" customFormat="1" ht="15" hidden="1" customHeight="1">
      <c r="A316" s="1123"/>
      <c r="B316" s="1109"/>
      <c r="C316" s="1123"/>
      <c r="D316" s="1109"/>
      <c r="E316" s="514"/>
      <c r="F316" s="1148"/>
      <c r="G316" s="472" t="s">
        <v>1</v>
      </c>
      <c r="H316" s="470">
        <f t="shared" si="95"/>
        <v>0</v>
      </c>
      <c r="I316" s="470">
        <f t="shared" si="96"/>
        <v>0</v>
      </c>
      <c r="J316" s="470">
        <v>0</v>
      </c>
      <c r="K316" s="470">
        <v>0</v>
      </c>
      <c r="L316" s="470">
        <f t="shared" si="97"/>
        <v>0</v>
      </c>
      <c r="M316" s="470">
        <v>0</v>
      </c>
      <c r="N316" s="470">
        <v>0</v>
      </c>
    </row>
    <row r="317" spans="1:14" s="420" customFormat="1" ht="15" hidden="1" customHeight="1">
      <c r="A317" s="1123"/>
      <c r="B317" s="1109"/>
      <c r="C317" s="1123"/>
      <c r="D317" s="1109"/>
      <c r="E317" s="519"/>
      <c r="F317" s="1149"/>
      <c r="G317" s="472" t="s">
        <v>2</v>
      </c>
      <c r="H317" s="470">
        <f>I317+L317</f>
        <v>423500</v>
      </c>
      <c r="I317" s="470">
        <f t="shared" si="96"/>
        <v>420500</v>
      </c>
      <c r="J317" s="470">
        <f>J315+J316</f>
        <v>400500</v>
      </c>
      <c r="K317" s="470">
        <f>K315+K316</f>
        <v>20000</v>
      </c>
      <c r="L317" s="470">
        <f t="shared" si="97"/>
        <v>3000</v>
      </c>
      <c r="M317" s="470">
        <f>M315+M316</f>
        <v>3000</v>
      </c>
      <c r="N317" s="470">
        <f>N315+N316</f>
        <v>0</v>
      </c>
    </row>
    <row r="318" spans="1:14" s="516" customFormat="1" ht="15" hidden="1" customHeight="1">
      <c r="A318" s="1074"/>
      <c r="B318" s="1075"/>
      <c r="C318" s="1074"/>
      <c r="D318" s="1075"/>
      <c r="E318" s="515" t="s">
        <v>819</v>
      </c>
      <c r="F318" s="1147" t="s">
        <v>820</v>
      </c>
      <c r="G318" s="469" t="s">
        <v>0</v>
      </c>
      <c r="H318" s="470">
        <f t="shared" si="95"/>
        <v>1637400</v>
      </c>
      <c r="I318" s="470">
        <f t="shared" si="96"/>
        <v>1517200</v>
      </c>
      <c r="J318" s="470">
        <v>1500000</v>
      </c>
      <c r="K318" s="470">
        <v>17200</v>
      </c>
      <c r="L318" s="470">
        <f t="shared" si="97"/>
        <v>120200</v>
      </c>
      <c r="M318" s="470">
        <v>120000</v>
      </c>
      <c r="N318" s="470">
        <v>200</v>
      </c>
    </row>
    <row r="319" spans="1:14" s="516" customFormat="1" ht="15" hidden="1" customHeight="1">
      <c r="A319" s="1074"/>
      <c r="B319" s="1109"/>
      <c r="C319" s="1074"/>
      <c r="D319" s="1109"/>
      <c r="E319" s="517"/>
      <c r="F319" s="1148"/>
      <c r="G319" s="472" t="s">
        <v>1</v>
      </c>
      <c r="H319" s="470">
        <f t="shared" ref="H319" si="119">I319+L319</f>
        <v>0</v>
      </c>
      <c r="I319" s="470">
        <f t="shared" ref="I319:I320" si="120">J319+K319</f>
        <v>0</v>
      </c>
      <c r="J319" s="470">
        <v>0</v>
      </c>
      <c r="K319" s="470">
        <v>0</v>
      </c>
      <c r="L319" s="470">
        <f t="shared" ref="L319:L320" si="121">M319+N319</f>
        <v>0</v>
      </c>
      <c r="M319" s="470">
        <v>0</v>
      </c>
      <c r="N319" s="470">
        <v>0</v>
      </c>
    </row>
    <row r="320" spans="1:14" s="516" customFormat="1" ht="15" hidden="1" customHeight="1">
      <c r="A320" s="1074"/>
      <c r="B320" s="1109"/>
      <c r="C320" s="1074"/>
      <c r="D320" s="1109"/>
      <c r="E320" s="518"/>
      <c r="F320" s="1149"/>
      <c r="G320" s="472" t="s">
        <v>2</v>
      </c>
      <c r="H320" s="470">
        <f>I320+L320</f>
        <v>1637400</v>
      </c>
      <c r="I320" s="470">
        <f t="shared" si="120"/>
        <v>1517200</v>
      </c>
      <c r="J320" s="470">
        <f>J318+J319</f>
        <v>1500000</v>
      </c>
      <c r="K320" s="470">
        <f>K318+K319</f>
        <v>17200</v>
      </c>
      <c r="L320" s="470">
        <f t="shared" si="121"/>
        <v>120200</v>
      </c>
      <c r="M320" s="470">
        <f>M318+M319</f>
        <v>120000</v>
      </c>
      <c r="N320" s="470">
        <f>N318+N319</f>
        <v>200</v>
      </c>
    </row>
    <row r="321" spans="1:14" s="420" customFormat="1" ht="15" hidden="1" customHeight="1">
      <c r="A321" s="1123"/>
      <c r="B321" s="1146"/>
      <c r="C321" s="1123"/>
      <c r="D321" s="1146"/>
      <c r="E321" s="513" t="s">
        <v>821</v>
      </c>
      <c r="F321" s="1147" t="s">
        <v>823</v>
      </c>
      <c r="G321" s="469" t="s">
        <v>0</v>
      </c>
      <c r="H321" s="470">
        <f>I321+L321</f>
        <v>741508</v>
      </c>
      <c r="I321" s="470">
        <f>J321+K321</f>
        <v>741508</v>
      </c>
      <c r="J321" s="470">
        <v>736508</v>
      </c>
      <c r="K321" s="470">
        <v>5000</v>
      </c>
      <c r="L321" s="470">
        <f>M321+N321</f>
        <v>0</v>
      </c>
      <c r="M321" s="470">
        <v>0</v>
      </c>
      <c r="N321" s="470">
        <v>0</v>
      </c>
    </row>
    <row r="322" spans="1:14" s="420" customFormat="1" ht="15" hidden="1" customHeight="1">
      <c r="A322" s="1123"/>
      <c r="B322" s="1109"/>
      <c r="C322" s="1123"/>
      <c r="D322" s="1109"/>
      <c r="E322" s="514"/>
      <c r="F322" s="1148"/>
      <c r="G322" s="472" t="s">
        <v>1</v>
      </c>
      <c r="H322" s="470">
        <f t="shared" ref="H322" si="122">I322+L322</f>
        <v>0</v>
      </c>
      <c r="I322" s="470">
        <f t="shared" ref="I322:I335" si="123">J322+K322</f>
        <v>0</v>
      </c>
      <c r="J322" s="470">
        <v>0</v>
      </c>
      <c r="K322" s="470">
        <v>0</v>
      </c>
      <c r="L322" s="470">
        <f t="shared" ref="L322:L335" si="124">M322+N322</f>
        <v>0</v>
      </c>
      <c r="M322" s="470">
        <v>0</v>
      </c>
      <c r="N322" s="470">
        <v>0</v>
      </c>
    </row>
    <row r="323" spans="1:14" s="420" customFormat="1" ht="15" hidden="1" customHeight="1">
      <c r="A323" s="1125"/>
      <c r="B323" s="1111"/>
      <c r="C323" s="1125"/>
      <c r="D323" s="1111"/>
      <c r="E323" s="514"/>
      <c r="F323" s="1149"/>
      <c r="G323" s="472" t="s">
        <v>2</v>
      </c>
      <c r="H323" s="470">
        <f>I323+L323</f>
        <v>741508</v>
      </c>
      <c r="I323" s="470">
        <f t="shared" si="123"/>
        <v>741508</v>
      </c>
      <c r="J323" s="470">
        <f>J321+J322</f>
        <v>736508</v>
      </c>
      <c r="K323" s="470">
        <f>K321+K322</f>
        <v>5000</v>
      </c>
      <c r="L323" s="470">
        <f t="shared" si="124"/>
        <v>0</v>
      </c>
      <c r="M323" s="470">
        <f>M321+M322</f>
        <v>0</v>
      </c>
      <c r="N323" s="470">
        <f>N321+N322</f>
        <v>0</v>
      </c>
    </row>
    <row r="324" spans="1:14" s="420" customFormat="1" ht="15.6" customHeight="1">
      <c r="A324" s="1121" t="s">
        <v>67</v>
      </c>
      <c r="B324" s="1122"/>
      <c r="C324" s="1121" t="s">
        <v>968</v>
      </c>
      <c r="D324" s="1122"/>
      <c r="E324" s="513" t="s">
        <v>685</v>
      </c>
      <c r="F324" s="1147" t="s">
        <v>692</v>
      </c>
      <c r="G324" s="469" t="s">
        <v>0</v>
      </c>
      <c r="H324" s="470">
        <f t="shared" ref="H324:H325" si="125">I324+L324</f>
        <v>0</v>
      </c>
      <c r="I324" s="470">
        <f t="shared" si="123"/>
        <v>0</v>
      </c>
      <c r="J324" s="470">
        <v>0</v>
      </c>
      <c r="K324" s="470">
        <v>0</v>
      </c>
      <c r="L324" s="470">
        <f t="shared" si="124"/>
        <v>0</v>
      </c>
      <c r="M324" s="470">
        <v>0</v>
      </c>
      <c r="N324" s="470">
        <v>0</v>
      </c>
    </row>
    <row r="325" spans="1:14" s="420" customFormat="1" ht="15.6" customHeight="1">
      <c r="A325" s="1123"/>
      <c r="B325" s="1109"/>
      <c r="C325" s="1123"/>
      <c r="D325" s="1109"/>
      <c r="E325" s="514"/>
      <c r="F325" s="1148"/>
      <c r="G325" s="472" t="s">
        <v>1</v>
      </c>
      <c r="H325" s="470">
        <f t="shared" si="125"/>
        <v>1333771</v>
      </c>
      <c r="I325" s="470">
        <f t="shared" si="123"/>
        <v>0</v>
      </c>
      <c r="J325" s="470">
        <v>0</v>
      </c>
      <c r="K325" s="470">
        <v>0</v>
      </c>
      <c r="L325" s="470">
        <f t="shared" si="124"/>
        <v>1333771</v>
      </c>
      <c r="M325" s="470">
        <v>0</v>
      </c>
      <c r="N325" s="470">
        <v>1333771</v>
      </c>
    </row>
    <row r="326" spans="1:14" s="420" customFormat="1" ht="15.6" customHeight="1">
      <c r="A326" s="1123"/>
      <c r="B326" s="1109"/>
      <c r="C326" s="1123"/>
      <c r="D326" s="1109"/>
      <c r="E326" s="514"/>
      <c r="F326" s="1149"/>
      <c r="G326" s="472" t="s">
        <v>2</v>
      </c>
      <c r="H326" s="470">
        <f>I326+L326</f>
        <v>1333771</v>
      </c>
      <c r="I326" s="470">
        <f t="shared" si="123"/>
        <v>0</v>
      </c>
      <c r="J326" s="470">
        <f>J324+J325</f>
        <v>0</v>
      </c>
      <c r="K326" s="470">
        <f>K324+K325</f>
        <v>0</v>
      </c>
      <c r="L326" s="470">
        <f t="shared" si="124"/>
        <v>1333771</v>
      </c>
      <c r="M326" s="470">
        <f>M324+M325</f>
        <v>0</v>
      </c>
      <c r="N326" s="470">
        <f>N324+N325</f>
        <v>1333771</v>
      </c>
    </row>
    <row r="327" spans="1:14" s="420" customFormat="1" ht="15.6" customHeight="1">
      <c r="A327" s="1123"/>
      <c r="B327" s="1146"/>
      <c r="C327" s="1121" t="s">
        <v>969</v>
      </c>
      <c r="D327" s="1122"/>
      <c r="E327" s="513" t="s">
        <v>685</v>
      </c>
      <c r="F327" s="1147" t="s">
        <v>687</v>
      </c>
      <c r="G327" s="469" t="s">
        <v>0</v>
      </c>
      <c r="H327" s="470">
        <f t="shared" ref="H327:H328" si="126">I327+L327</f>
        <v>0</v>
      </c>
      <c r="I327" s="470">
        <f t="shared" si="123"/>
        <v>0</v>
      </c>
      <c r="J327" s="470">
        <v>0</v>
      </c>
      <c r="K327" s="470">
        <v>0</v>
      </c>
      <c r="L327" s="470">
        <f t="shared" si="124"/>
        <v>0</v>
      </c>
      <c r="M327" s="470">
        <v>0</v>
      </c>
      <c r="N327" s="470">
        <v>0</v>
      </c>
    </row>
    <row r="328" spans="1:14" s="420" customFormat="1" ht="15.6" customHeight="1">
      <c r="A328" s="1123"/>
      <c r="B328" s="1109"/>
      <c r="C328" s="1123"/>
      <c r="D328" s="1109"/>
      <c r="E328" s="514"/>
      <c r="F328" s="1148"/>
      <c r="G328" s="472" t="s">
        <v>1</v>
      </c>
      <c r="H328" s="470">
        <f t="shared" si="126"/>
        <v>246221</v>
      </c>
      <c r="I328" s="470">
        <f t="shared" si="123"/>
        <v>246221</v>
      </c>
      <c r="J328" s="470">
        <v>0</v>
      </c>
      <c r="K328" s="470">
        <v>246221</v>
      </c>
      <c r="L328" s="470">
        <f t="shared" si="124"/>
        <v>0</v>
      </c>
      <c r="M328" s="470">
        <v>0</v>
      </c>
      <c r="N328" s="470">
        <v>0</v>
      </c>
    </row>
    <row r="329" spans="1:14" s="420" customFormat="1" ht="15.6" customHeight="1">
      <c r="A329" s="1123"/>
      <c r="B329" s="1109"/>
      <c r="C329" s="1123"/>
      <c r="D329" s="1109"/>
      <c r="E329" s="514"/>
      <c r="F329" s="1149"/>
      <c r="G329" s="472" t="s">
        <v>2</v>
      </c>
      <c r="H329" s="470">
        <f>I329+L329</f>
        <v>246221</v>
      </c>
      <c r="I329" s="470">
        <f t="shared" si="123"/>
        <v>246221</v>
      </c>
      <c r="J329" s="470">
        <f>J327+J328</f>
        <v>0</v>
      </c>
      <c r="K329" s="470">
        <f>K327+K328</f>
        <v>246221</v>
      </c>
      <c r="L329" s="470">
        <f t="shared" si="124"/>
        <v>0</v>
      </c>
      <c r="M329" s="470">
        <f>M327+M328</f>
        <v>0</v>
      </c>
      <c r="N329" s="470">
        <f>N327+N328</f>
        <v>0</v>
      </c>
    </row>
    <row r="330" spans="1:14" s="420" customFormat="1" ht="15" hidden="1" customHeight="1">
      <c r="A330" s="1123"/>
      <c r="B330" s="1146"/>
      <c r="C330" s="1123"/>
      <c r="D330" s="1146"/>
      <c r="E330" s="514"/>
      <c r="F330" s="1147" t="s">
        <v>689</v>
      </c>
      <c r="G330" s="469" t="s">
        <v>0</v>
      </c>
      <c r="H330" s="470">
        <f t="shared" ref="H330:H334" si="127">I330+L330</f>
        <v>38789</v>
      </c>
      <c r="I330" s="470">
        <f t="shared" si="123"/>
        <v>0</v>
      </c>
      <c r="J330" s="470">
        <v>0</v>
      </c>
      <c r="K330" s="470">
        <v>0</v>
      </c>
      <c r="L330" s="470">
        <f t="shared" si="124"/>
        <v>38789</v>
      </c>
      <c r="M330" s="470">
        <v>0</v>
      </c>
      <c r="N330" s="470">
        <v>38789</v>
      </c>
    </row>
    <row r="331" spans="1:14" s="420" customFormat="1" ht="15" hidden="1" customHeight="1">
      <c r="A331" s="1123"/>
      <c r="B331" s="1109"/>
      <c r="C331" s="1123"/>
      <c r="D331" s="1109"/>
      <c r="E331" s="514"/>
      <c r="F331" s="1148"/>
      <c r="G331" s="472" t="s">
        <v>1</v>
      </c>
      <c r="H331" s="470">
        <f t="shared" si="127"/>
        <v>0</v>
      </c>
      <c r="I331" s="470">
        <f t="shared" si="123"/>
        <v>0</v>
      </c>
      <c r="J331" s="470">
        <v>0</v>
      </c>
      <c r="K331" s="470">
        <v>0</v>
      </c>
      <c r="L331" s="470">
        <f t="shared" si="124"/>
        <v>0</v>
      </c>
      <c r="M331" s="470">
        <v>0</v>
      </c>
      <c r="N331" s="470">
        <v>0</v>
      </c>
    </row>
    <row r="332" spans="1:14" s="420" customFormat="1" ht="15" hidden="1" customHeight="1">
      <c r="A332" s="1123"/>
      <c r="B332" s="1109"/>
      <c r="C332" s="1123"/>
      <c r="D332" s="1109"/>
      <c r="E332" s="514"/>
      <c r="F332" s="1149"/>
      <c r="G332" s="472" t="s">
        <v>2</v>
      </c>
      <c r="H332" s="470">
        <f>I332+L332</f>
        <v>38789</v>
      </c>
      <c r="I332" s="470">
        <f t="shared" si="123"/>
        <v>0</v>
      </c>
      <c r="J332" s="470">
        <f>J330+J331</f>
        <v>0</v>
      </c>
      <c r="K332" s="470">
        <f>K330+K331</f>
        <v>0</v>
      </c>
      <c r="L332" s="470">
        <f t="shared" si="124"/>
        <v>38789</v>
      </c>
      <c r="M332" s="470">
        <f>M330+M331</f>
        <v>0</v>
      </c>
      <c r="N332" s="470">
        <f>N330+N331</f>
        <v>38789</v>
      </c>
    </row>
    <row r="333" spans="1:14" s="420" customFormat="1" ht="15" hidden="1" customHeight="1">
      <c r="A333" s="1123"/>
      <c r="B333" s="1168"/>
      <c r="C333" s="1123"/>
      <c r="D333" s="1146"/>
      <c r="E333" s="520"/>
      <c r="F333" s="1147" t="s">
        <v>691</v>
      </c>
      <c r="G333" s="469" t="s">
        <v>0</v>
      </c>
      <c r="H333" s="470">
        <f t="shared" si="127"/>
        <v>71215</v>
      </c>
      <c r="I333" s="470">
        <f t="shared" si="123"/>
        <v>71215</v>
      </c>
      <c r="J333" s="470">
        <v>0</v>
      </c>
      <c r="K333" s="470">
        <v>71215</v>
      </c>
      <c r="L333" s="470">
        <f t="shared" si="124"/>
        <v>0</v>
      </c>
      <c r="M333" s="470">
        <v>0</v>
      </c>
      <c r="N333" s="470">
        <v>0</v>
      </c>
    </row>
    <row r="334" spans="1:14" s="420" customFormat="1" ht="15" hidden="1" customHeight="1">
      <c r="A334" s="1123"/>
      <c r="B334" s="1109"/>
      <c r="C334" s="1123"/>
      <c r="D334" s="1109"/>
      <c r="E334" s="520"/>
      <c r="F334" s="1148"/>
      <c r="G334" s="472" t="s">
        <v>1</v>
      </c>
      <c r="H334" s="470">
        <f t="shared" si="127"/>
        <v>0</v>
      </c>
      <c r="I334" s="470">
        <f t="shared" si="123"/>
        <v>0</v>
      </c>
      <c r="J334" s="470">
        <v>0</v>
      </c>
      <c r="K334" s="470">
        <v>0</v>
      </c>
      <c r="L334" s="470">
        <f t="shared" si="124"/>
        <v>0</v>
      </c>
      <c r="M334" s="470">
        <v>0</v>
      </c>
      <c r="N334" s="470">
        <v>0</v>
      </c>
    </row>
    <row r="335" spans="1:14" s="420" customFormat="1" ht="15" hidden="1" customHeight="1">
      <c r="A335" s="1125"/>
      <c r="B335" s="1111"/>
      <c r="C335" s="1125"/>
      <c r="D335" s="1111"/>
      <c r="E335" s="521"/>
      <c r="F335" s="1149"/>
      <c r="G335" s="472" t="s">
        <v>2</v>
      </c>
      <c r="H335" s="470">
        <f>I335+L335</f>
        <v>71215</v>
      </c>
      <c r="I335" s="470">
        <f t="shared" si="123"/>
        <v>71215</v>
      </c>
      <c r="J335" s="470">
        <f>J333+J334</f>
        <v>0</v>
      </c>
      <c r="K335" s="470">
        <f>K333+K334</f>
        <v>71215</v>
      </c>
      <c r="L335" s="470">
        <f t="shared" si="124"/>
        <v>0</v>
      </c>
      <c r="M335" s="470">
        <f>M333+M334</f>
        <v>0</v>
      </c>
      <c r="N335" s="470">
        <f>N333+N334</f>
        <v>0</v>
      </c>
    </row>
    <row r="336" spans="1:14" s="489" customFormat="1" ht="5.25" customHeight="1">
      <c r="A336" s="483"/>
      <c r="B336" s="484"/>
      <c r="C336" s="484"/>
      <c r="D336" s="484"/>
      <c r="E336" s="484"/>
      <c r="F336" s="484"/>
      <c r="G336" s="485"/>
      <c r="H336" s="486"/>
      <c r="I336" s="487"/>
      <c r="J336" s="487"/>
      <c r="K336" s="487"/>
      <c r="L336" s="487"/>
      <c r="M336" s="487"/>
      <c r="N336" s="488"/>
    </row>
    <row r="337" spans="1:14" s="507" customFormat="1" ht="15" customHeight="1">
      <c r="A337" s="1143" t="s">
        <v>970</v>
      </c>
      <c r="B337" s="1144"/>
      <c r="C337" s="1144"/>
      <c r="D337" s="1144"/>
      <c r="E337" s="1144"/>
      <c r="F337" s="1145"/>
      <c r="G337" s="509" t="s">
        <v>0</v>
      </c>
      <c r="H337" s="506">
        <f>I337+L337</f>
        <v>2678939</v>
      </c>
      <c r="I337" s="506">
        <f>J337+K337</f>
        <v>2465939</v>
      </c>
      <c r="J337" s="506">
        <f>J341+J344</f>
        <v>0</v>
      </c>
      <c r="K337" s="506">
        <f>K341+K344</f>
        <v>2465939</v>
      </c>
      <c r="L337" s="506">
        <f>M337+N337</f>
        <v>213000</v>
      </c>
      <c r="M337" s="506">
        <f>M341+M344</f>
        <v>0</v>
      </c>
      <c r="N337" s="506">
        <f>N341+N344</f>
        <v>213000</v>
      </c>
    </row>
    <row r="338" spans="1:14" s="507" customFormat="1" ht="15" customHeight="1">
      <c r="A338" s="1127"/>
      <c r="B338" s="1128"/>
      <c r="C338" s="1128"/>
      <c r="D338" s="1128"/>
      <c r="E338" s="1128"/>
      <c r="F338" s="1129"/>
      <c r="G338" s="510" t="s">
        <v>1</v>
      </c>
      <c r="H338" s="506">
        <f t="shared" ref="H338:H339" si="128">I338+L338</f>
        <v>777618</v>
      </c>
      <c r="I338" s="506">
        <f t="shared" ref="I338:I339" si="129">J338+K338</f>
        <v>777618</v>
      </c>
      <c r="J338" s="506">
        <f t="shared" ref="J338:K339" si="130">J342+J345</f>
        <v>0</v>
      </c>
      <c r="K338" s="506">
        <f t="shared" si="130"/>
        <v>777618</v>
      </c>
      <c r="L338" s="506">
        <f t="shared" ref="L338:L339" si="131">M338+N338</f>
        <v>0</v>
      </c>
      <c r="M338" s="506">
        <f t="shared" ref="M338:N339" si="132">M342+M345</f>
        <v>0</v>
      </c>
      <c r="N338" s="506">
        <f t="shared" si="132"/>
        <v>0</v>
      </c>
    </row>
    <row r="339" spans="1:14" s="507" customFormat="1" ht="15" customHeight="1">
      <c r="A339" s="1130"/>
      <c r="B339" s="1131"/>
      <c r="C339" s="1131"/>
      <c r="D339" s="1131"/>
      <c r="E339" s="1131"/>
      <c r="F339" s="1132"/>
      <c r="G339" s="510" t="s">
        <v>2</v>
      </c>
      <c r="H339" s="506">
        <f t="shared" si="128"/>
        <v>3456557</v>
      </c>
      <c r="I339" s="506">
        <f t="shared" si="129"/>
        <v>3243557</v>
      </c>
      <c r="J339" s="506">
        <f t="shared" si="130"/>
        <v>0</v>
      </c>
      <c r="K339" s="506">
        <f t="shared" si="130"/>
        <v>3243557</v>
      </c>
      <c r="L339" s="506">
        <f t="shared" si="131"/>
        <v>213000</v>
      </c>
      <c r="M339" s="506">
        <f t="shared" si="132"/>
        <v>0</v>
      </c>
      <c r="N339" s="506">
        <f t="shared" si="132"/>
        <v>213000</v>
      </c>
    </row>
    <row r="340" spans="1:14" s="489" customFormat="1" ht="5.25" customHeight="1">
      <c r="A340" s="483"/>
      <c r="B340" s="484"/>
      <c r="C340" s="484"/>
      <c r="D340" s="484"/>
      <c r="E340" s="484"/>
      <c r="F340" s="484"/>
      <c r="G340" s="485"/>
      <c r="H340" s="486"/>
      <c r="I340" s="487"/>
      <c r="J340" s="487"/>
      <c r="K340" s="487"/>
      <c r="L340" s="487"/>
      <c r="M340" s="487"/>
      <c r="N340" s="488"/>
    </row>
    <row r="341" spans="1:14" s="420" customFormat="1" ht="15.6" customHeight="1">
      <c r="A341" s="1121" t="s">
        <v>25</v>
      </c>
      <c r="B341" s="1122"/>
      <c r="C341" s="1121" t="s">
        <v>945</v>
      </c>
      <c r="D341" s="1122"/>
      <c r="E341" s="513" t="s">
        <v>971</v>
      </c>
      <c r="F341" s="1165" t="s">
        <v>878</v>
      </c>
      <c r="G341" s="469" t="s">
        <v>0</v>
      </c>
      <c r="H341" s="492">
        <f>I341+L341</f>
        <v>2465939</v>
      </c>
      <c r="I341" s="492">
        <f>J341+K341</f>
        <v>2465939</v>
      </c>
      <c r="J341" s="492">
        <v>0</v>
      </c>
      <c r="K341" s="492">
        <v>2465939</v>
      </c>
      <c r="L341" s="492">
        <f>M341+N341</f>
        <v>0</v>
      </c>
      <c r="M341" s="492">
        <v>0</v>
      </c>
      <c r="N341" s="492">
        <v>0</v>
      </c>
    </row>
    <row r="342" spans="1:14" s="420" customFormat="1" ht="15.6" customHeight="1">
      <c r="A342" s="1123"/>
      <c r="B342" s="1124"/>
      <c r="C342" s="1123"/>
      <c r="D342" s="1124"/>
      <c r="E342" s="514"/>
      <c r="F342" s="1166"/>
      <c r="G342" s="472" t="s">
        <v>1</v>
      </c>
      <c r="H342" s="492">
        <f t="shared" ref="H342" si="133">I342+L342</f>
        <v>777618</v>
      </c>
      <c r="I342" s="492">
        <f t="shared" ref="I342:I343" si="134">J342+K342</f>
        <v>777618</v>
      </c>
      <c r="J342" s="492">
        <v>0</v>
      </c>
      <c r="K342" s="492">
        <v>777618</v>
      </c>
      <c r="L342" s="492">
        <f t="shared" ref="L342:L343" si="135">M342+N342</f>
        <v>0</v>
      </c>
      <c r="M342" s="492">
        <v>0</v>
      </c>
      <c r="N342" s="492">
        <v>0</v>
      </c>
    </row>
    <row r="343" spans="1:14" s="420" customFormat="1" ht="15.6" customHeight="1">
      <c r="A343" s="1125"/>
      <c r="B343" s="1126"/>
      <c r="C343" s="1125"/>
      <c r="D343" s="1126"/>
      <c r="E343" s="519"/>
      <c r="F343" s="1167"/>
      <c r="G343" s="472" t="s">
        <v>2</v>
      </c>
      <c r="H343" s="470">
        <f>I343+L343</f>
        <v>3243557</v>
      </c>
      <c r="I343" s="470">
        <f t="shared" si="134"/>
        <v>3243557</v>
      </c>
      <c r="J343" s="470">
        <f>J341+J342</f>
        <v>0</v>
      </c>
      <c r="K343" s="470">
        <f>K341+K342</f>
        <v>3243557</v>
      </c>
      <c r="L343" s="470">
        <f t="shared" si="135"/>
        <v>0</v>
      </c>
      <c r="M343" s="470">
        <f>M341+M342</f>
        <v>0</v>
      </c>
      <c r="N343" s="470">
        <f>N341+N342</f>
        <v>0</v>
      </c>
    </row>
    <row r="344" spans="1:14" s="420" customFormat="1" ht="15" hidden="1" customHeight="1">
      <c r="A344" s="1121" t="s">
        <v>64</v>
      </c>
      <c r="B344" s="1122"/>
      <c r="C344" s="1121" t="s">
        <v>403</v>
      </c>
      <c r="D344" s="1122"/>
      <c r="E344" s="513" t="s">
        <v>549</v>
      </c>
      <c r="F344" s="1077" t="s">
        <v>972</v>
      </c>
      <c r="G344" s="469" t="s">
        <v>0</v>
      </c>
      <c r="H344" s="470">
        <f>I344+L344</f>
        <v>213000</v>
      </c>
      <c r="I344" s="470">
        <f>J344+K344</f>
        <v>0</v>
      </c>
      <c r="J344" s="470">
        <v>0</v>
      </c>
      <c r="K344" s="470">
        <v>0</v>
      </c>
      <c r="L344" s="470">
        <f>M344+N344</f>
        <v>213000</v>
      </c>
      <c r="M344" s="470">
        <v>0</v>
      </c>
      <c r="N344" s="470">
        <v>213000</v>
      </c>
    </row>
    <row r="345" spans="1:14" s="420" customFormat="1" ht="15" hidden="1" customHeight="1">
      <c r="A345" s="1123"/>
      <c r="B345" s="1124"/>
      <c r="C345" s="1123"/>
      <c r="D345" s="1124"/>
      <c r="E345" s="514"/>
      <c r="F345" s="1079"/>
      <c r="G345" s="472" t="s">
        <v>1</v>
      </c>
      <c r="H345" s="470">
        <f t="shared" ref="H345" si="136">I345+L345</f>
        <v>0</v>
      </c>
      <c r="I345" s="470">
        <f t="shared" ref="I345:I346" si="137">J345+K345</f>
        <v>0</v>
      </c>
      <c r="J345" s="470">
        <v>0</v>
      </c>
      <c r="K345" s="470">
        <v>0</v>
      </c>
      <c r="L345" s="470">
        <f t="shared" ref="L345:L346" si="138">M345+N345</f>
        <v>0</v>
      </c>
      <c r="M345" s="470">
        <v>0</v>
      </c>
      <c r="N345" s="470">
        <v>0</v>
      </c>
    </row>
    <row r="346" spans="1:14" s="420" customFormat="1" ht="15" hidden="1" customHeight="1">
      <c r="A346" s="1125"/>
      <c r="B346" s="1126"/>
      <c r="C346" s="1125"/>
      <c r="D346" s="1126"/>
      <c r="E346" s="519"/>
      <c r="F346" s="1081"/>
      <c r="G346" s="472" t="s">
        <v>2</v>
      </c>
      <c r="H346" s="470">
        <f>I346+L346</f>
        <v>213000</v>
      </c>
      <c r="I346" s="470">
        <f t="shared" si="137"/>
        <v>0</v>
      </c>
      <c r="J346" s="470">
        <f>J344+J345</f>
        <v>0</v>
      </c>
      <c r="K346" s="470">
        <f>K344+K345</f>
        <v>0</v>
      </c>
      <c r="L346" s="470">
        <f t="shared" si="138"/>
        <v>213000</v>
      </c>
      <c r="M346" s="470">
        <f>M344+M345</f>
        <v>0</v>
      </c>
      <c r="N346" s="470">
        <f>N344+N345</f>
        <v>213000</v>
      </c>
    </row>
    <row r="347" spans="1:14" s="489" customFormat="1" ht="5.25" customHeight="1">
      <c r="A347" s="483"/>
      <c r="B347" s="484"/>
      <c r="C347" s="484"/>
      <c r="D347" s="484"/>
      <c r="E347" s="484"/>
      <c r="F347" s="484"/>
      <c r="G347" s="485"/>
      <c r="H347" s="486"/>
      <c r="I347" s="487"/>
      <c r="J347" s="487"/>
      <c r="K347" s="487"/>
      <c r="L347" s="487"/>
      <c r="M347" s="487"/>
      <c r="N347" s="488"/>
    </row>
    <row r="348" spans="1:14" s="507" customFormat="1" ht="15" hidden="1" customHeight="1">
      <c r="A348" s="1143" t="s">
        <v>973</v>
      </c>
      <c r="B348" s="1144"/>
      <c r="C348" s="1144"/>
      <c r="D348" s="1144"/>
      <c r="E348" s="1144"/>
      <c r="F348" s="1145"/>
      <c r="G348" s="509" t="s">
        <v>0</v>
      </c>
      <c r="H348" s="506">
        <f>I348+L348</f>
        <v>600000</v>
      </c>
      <c r="I348" s="506">
        <f>J348+K348</f>
        <v>100000</v>
      </c>
      <c r="J348" s="506">
        <f>J352</f>
        <v>0</v>
      </c>
      <c r="K348" s="506">
        <f>K352</f>
        <v>100000</v>
      </c>
      <c r="L348" s="506">
        <f>M348+N348</f>
        <v>500000</v>
      </c>
      <c r="M348" s="506">
        <f>M352</f>
        <v>0</v>
      </c>
      <c r="N348" s="506">
        <f>N352</f>
        <v>500000</v>
      </c>
    </row>
    <row r="349" spans="1:14" s="507" customFormat="1" ht="15" hidden="1" customHeight="1">
      <c r="A349" s="1127"/>
      <c r="B349" s="1128"/>
      <c r="C349" s="1128"/>
      <c r="D349" s="1128"/>
      <c r="E349" s="1128"/>
      <c r="F349" s="1129"/>
      <c r="G349" s="510" t="s">
        <v>1</v>
      </c>
      <c r="H349" s="506">
        <f t="shared" ref="H349:H350" si="139">I349+L349</f>
        <v>0</v>
      </c>
      <c r="I349" s="506">
        <f t="shared" ref="I349:I350" si="140">J349+K349</f>
        <v>0</v>
      </c>
      <c r="J349" s="506">
        <f t="shared" ref="J349:K350" si="141">J353</f>
        <v>0</v>
      </c>
      <c r="K349" s="506">
        <f t="shared" si="141"/>
        <v>0</v>
      </c>
      <c r="L349" s="506">
        <f t="shared" ref="L349:L350" si="142">M349+N349</f>
        <v>0</v>
      </c>
      <c r="M349" s="506">
        <f t="shared" ref="M349:N350" si="143">M353</f>
        <v>0</v>
      </c>
      <c r="N349" s="506">
        <f t="shared" si="143"/>
        <v>0</v>
      </c>
    </row>
    <row r="350" spans="1:14" s="507" customFormat="1" ht="15" hidden="1" customHeight="1">
      <c r="A350" s="1130"/>
      <c r="B350" s="1131"/>
      <c r="C350" s="1131"/>
      <c r="D350" s="1131"/>
      <c r="E350" s="1131"/>
      <c r="F350" s="1132"/>
      <c r="G350" s="510" t="s">
        <v>2</v>
      </c>
      <c r="H350" s="506">
        <f t="shared" si="139"/>
        <v>600000</v>
      </c>
      <c r="I350" s="506">
        <f t="shared" si="140"/>
        <v>100000</v>
      </c>
      <c r="J350" s="506">
        <f t="shared" si="141"/>
        <v>0</v>
      </c>
      <c r="K350" s="506">
        <f t="shared" si="141"/>
        <v>100000</v>
      </c>
      <c r="L350" s="506">
        <f t="shared" si="142"/>
        <v>500000</v>
      </c>
      <c r="M350" s="506">
        <f t="shared" si="143"/>
        <v>0</v>
      </c>
      <c r="N350" s="506">
        <f t="shared" si="143"/>
        <v>500000</v>
      </c>
    </row>
    <row r="351" spans="1:14" s="489" customFormat="1" ht="5.25" hidden="1" customHeight="1">
      <c r="A351" s="483"/>
      <c r="B351" s="484"/>
      <c r="C351" s="484"/>
      <c r="D351" s="484"/>
      <c r="E351" s="484"/>
      <c r="F351" s="484"/>
      <c r="G351" s="485"/>
      <c r="H351" s="486"/>
      <c r="I351" s="487"/>
      <c r="J351" s="487"/>
      <c r="K351" s="487"/>
      <c r="L351" s="487"/>
      <c r="M351" s="487"/>
      <c r="N351" s="488"/>
    </row>
    <row r="352" spans="1:14" s="516" customFormat="1" ht="15" hidden="1" customHeight="1">
      <c r="A352" s="1102" t="s">
        <v>42</v>
      </c>
      <c r="B352" s="1103"/>
      <c r="C352" s="1102" t="s">
        <v>155</v>
      </c>
      <c r="D352" s="1103"/>
      <c r="E352" s="1076" t="s">
        <v>974</v>
      </c>
      <c r="F352" s="1175"/>
      <c r="G352" s="472" t="s">
        <v>0</v>
      </c>
      <c r="H352" s="470">
        <f>I352+L352</f>
        <v>600000</v>
      </c>
      <c r="I352" s="470">
        <f>J352+K352</f>
        <v>100000</v>
      </c>
      <c r="J352" s="470">
        <v>0</v>
      </c>
      <c r="K352" s="470">
        <v>100000</v>
      </c>
      <c r="L352" s="470">
        <f>M352+N352</f>
        <v>500000</v>
      </c>
      <c r="M352" s="470">
        <v>0</v>
      </c>
      <c r="N352" s="470">
        <v>500000</v>
      </c>
    </row>
    <row r="353" spans="1:14" s="516" customFormat="1" ht="15" hidden="1" customHeight="1">
      <c r="A353" s="1074"/>
      <c r="B353" s="1075"/>
      <c r="C353" s="1074"/>
      <c r="D353" s="1075"/>
      <c r="E353" s="1078"/>
      <c r="F353" s="1079"/>
      <c r="G353" s="472" t="s">
        <v>1</v>
      </c>
      <c r="H353" s="470">
        <f t="shared" ref="H353" si="144">I353+L353</f>
        <v>0</v>
      </c>
      <c r="I353" s="470">
        <f t="shared" ref="I353:I354" si="145">J353+K353</f>
        <v>0</v>
      </c>
      <c r="J353" s="470">
        <v>0</v>
      </c>
      <c r="K353" s="470">
        <v>0</v>
      </c>
      <c r="L353" s="470">
        <f t="shared" ref="L353:L354" si="146">M353+N353</f>
        <v>0</v>
      </c>
      <c r="M353" s="470">
        <v>0</v>
      </c>
      <c r="N353" s="470">
        <v>0</v>
      </c>
    </row>
    <row r="354" spans="1:14" s="516" customFormat="1" ht="15" hidden="1" customHeight="1">
      <c r="A354" s="1110"/>
      <c r="B354" s="1176"/>
      <c r="C354" s="1110"/>
      <c r="D354" s="1176"/>
      <c r="E354" s="1080"/>
      <c r="F354" s="1081"/>
      <c r="G354" s="472" t="s">
        <v>2</v>
      </c>
      <c r="H354" s="470">
        <f>I354+L354</f>
        <v>600000</v>
      </c>
      <c r="I354" s="470">
        <f t="shared" si="145"/>
        <v>100000</v>
      </c>
      <c r="J354" s="470">
        <f>J352+J353</f>
        <v>0</v>
      </c>
      <c r="K354" s="470">
        <f>K352+K353</f>
        <v>100000</v>
      </c>
      <c r="L354" s="470">
        <f t="shared" si="146"/>
        <v>500000</v>
      </c>
      <c r="M354" s="470">
        <f>M352+M353</f>
        <v>0</v>
      </c>
      <c r="N354" s="470">
        <f>N352+N353</f>
        <v>500000</v>
      </c>
    </row>
    <row r="355" spans="1:14" s="489" customFormat="1" ht="5.25" hidden="1" customHeight="1">
      <c r="A355" s="483"/>
      <c r="B355" s="484"/>
      <c r="C355" s="484"/>
      <c r="D355" s="484"/>
      <c r="E355" s="484"/>
      <c r="F355" s="484"/>
      <c r="G355" s="485"/>
      <c r="H355" s="486"/>
      <c r="I355" s="487"/>
      <c r="J355" s="487"/>
      <c r="K355" s="487"/>
      <c r="L355" s="487"/>
      <c r="M355" s="487"/>
      <c r="N355" s="488"/>
    </row>
    <row r="356" spans="1:14" s="507" customFormat="1" ht="15" customHeight="1">
      <c r="A356" s="1143" t="s">
        <v>975</v>
      </c>
      <c r="B356" s="1144"/>
      <c r="C356" s="1144"/>
      <c r="D356" s="1144"/>
      <c r="E356" s="1144"/>
      <c r="F356" s="1145"/>
      <c r="G356" s="509" t="s">
        <v>0</v>
      </c>
      <c r="H356" s="506">
        <f>I356+L356</f>
        <v>194270259</v>
      </c>
      <c r="I356" s="506">
        <f>J356+K356</f>
        <v>143994459</v>
      </c>
      <c r="J356" s="506">
        <f>J360+J363+J366+J369+J372+J375+J378+J381+J384+J387+J390+J393+J396+J399+J402+J405+J408+J411+J414+J417+J420+J423+J426+J429+J432+J435+J438+J441+J444+J447+J450+J453+J456+J459+J462+J465+J468+J471+J474+J477+J480+J483+J486+J489+J492+J495+J498+J501+J504+J507+J513+J516+J519+J522+J525+J528+J531+J510+J534+J537+J540+J543+J546+J549+J552+J555+J558+J561+J564+J567+J570+J573+J576+J579+J582+J585+J588+J591+J594+J597+J600+J603+J606+J609+J612+J615+J618+J621+J624+J627+J630+J633+J636+J639+J642+J645+J648+J651</f>
        <v>129472985</v>
      </c>
      <c r="K356" s="506">
        <f>K360+K363+K366+K369+K372+K375+K378+K381+K384+K387+K390+K393+K396+K399+K402+K405+K408+K411+K414+K417+K420+K423+K426+K429+K432+K435+K438+K441+K444+K447+K450+K453+K456+K459+K462+K465+K468+K471+K474+K477+K480+K483+K486+K489+K492+K495+K498+K501+K504+K507+K513+K516+K519+K522+K525+K528+K531+K510+K534+K537+K540+K543+K546+K549+K552+K555+K558+K561+K564+K567+K570+K573+K576+K579+K582+K585+K588+K591+K594+K597+K600+K603+K606+K609+K612+K615+K618+K621+K624+K627+K630+K633+K636+K639+K642+K645+K648+K651</f>
        <v>14521474</v>
      </c>
      <c r="L356" s="506">
        <f>M356+N356</f>
        <v>50275800</v>
      </c>
      <c r="M356" s="506">
        <f>M360+M363+M366+M369+M372+M375+M378+M381+M384+M387+M390+M393+M396+M399+M402+M405+M408+M411+M414+M417+M420+M423+M426+M429+M432+M435+M438+M441+M444+M447+M450+M453+M456+M459+M462+M465+M468+M471+M474+M477+M480+M483+M486+M489+M492+M495+M498+M501+M504+M507+M513+M516+M519+M522+M525+M528+M531+M510+M534+M537+M540+M543+M546+M549+M552+M555+M558+M561+M564+M567+M570+M573+M576+M579+M582+M585+M588+M591+M594+M597+M600+M603+M606+M609+M612+M615+M618+M621+M624+M627+M630+M633+M636+M639+M642+M645+M648+M651</f>
        <v>250000</v>
      </c>
      <c r="N356" s="506">
        <f>N360+N363+N366+N369+N372+N375+N378+N381+N384+N387+N390+N393+N396+N399+N402+N405+N408+N411+N414+N417+N420+N423+N426+N429+N432+N435+N438+N441+N444+N447+N450+N453+N456+N459+N462+N465+N468+N471+N474+N477+N480+N483+N486+N489+N492+N495+N498+N501+N504+N507+N513+N516+N519+N522+N525+N528+N531+N510+N534+N537+N540+N543+N546+N549+N552+N555+N558+N561+N564+N567+N570+N573+N576+N579+N582+N585+N588+N591+N594+N597+N600+N603+N606+N609+N612+N615+N618+N621+N624+N627+N630+N633+N636+N639+N642+N645+N648+N651</f>
        <v>50025800</v>
      </c>
    </row>
    <row r="357" spans="1:14" s="507" customFormat="1" ht="15" customHeight="1">
      <c r="A357" s="1169"/>
      <c r="B357" s="1170"/>
      <c r="C357" s="1170"/>
      <c r="D357" s="1170"/>
      <c r="E357" s="1170"/>
      <c r="F357" s="1171"/>
      <c r="G357" s="510" t="s">
        <v>1</v>
      </c>
      <c r="H357" s="506">
        <f t="shared" ref="H357:H358" si="147">I357+L357</f>
        <v>21009256</v>
      </c>
      <c r="I357" s="506">
        <f t="shared" ref="I357:I358" si="148">J357+K357</f>
        <v>3990047</v>
      </c>
      <c r="J357" s="506">
        <f t="shared" ref="J357:K358" si="149">J361+J364+J367+J370+J373+J376+J379+J382+J385+J388+J391+J394+J397+J400+J403+J406+J409+J412+J415+J418+J421+J424+J427+J430+J433+J436+J439+J442+J445+J448+J451+J454+J457+J460+J463+J466+J469+J472+J475+J478+J481+J484+J487+J490+J493+J496+J499+J502+J505+J508+J514+J517+J520+J523+J526+J529+J532+J511+J535+J538+J541+J544+J547+J550+J553+J556+J559+J562+J565+J568+J571+J574+J577+J580+J583+J586+J589+J592+J595+J598+J601+J604+J607+J610+J613+J616+J619+J622+J625+J628+J631+J634+J637+J640+J643+J646+J649+J652</f>
        <v>1790107</v>
      </c>
      <c r="K357" s="506">
        <f t="shared" si="149"/>
        <v>2199940</v>
      </c>
      <c r="L357" s="506">
        <f t="shared" ref="L357:L358" si="150">M357+N357</f>
        <v>17019209</v>
      </c>
      <c r="M357" s="506">
        <f t="shared" ref="M357:N358" si="151">M361+M364+M367+M370+M373+M376+M379+M382+M385+M388+M391+M394+M397+M400+M403+M406+M409+M412+M415+M418+M421+M424+M427+M430+M433+M436+M439+M442+M445+M448+M451+M454+M457+M460+M463+M466+M469+M472+M475+M478+M481+M484+M487+M490+M493+M496+M499+M502+M505+M508+M514+M517+M520+M523+M526+M529+M532+M511+M535+M538+M541+M544+M547+M550+M553+M556+M559+M562+M565+M568+M571+M574+M577+M580+M583+M586+M589+M592+M595+M598+M601+M604+M607+M610+M613+M616+M619+M622+M625+M628+M631+M634+M637+M640+M643+M646+M649+M652</f>
        <v>0</v>
      </c>
      <c r="N357" s="506">
        <f t="shared" si="151"/>
        <v>17019209</v>
      </c>
    </row>
    <row r="358" spans="1:14" s="507" customFormat="1" ht="15" customHeight="1">
      <c r="A358" s="1172"/>
      <c r="B358" s="1173"/>
      <c r="C358" s="1173"/>
      <c r="D358" s="1173"/>
      <c r="E358" s="1173"/>
      <c r="F358" s="1174"/>
      <c r="G358" s="510" t="s">
        <v>2</v>
      </c>
      <c r="H358" s="506">
        <f t="shared" si="147"/>
        <v>215279515</v>
      </c>
      <c r="I358" s="506">
        <f t="shared" si="148"/>
        <v>147984506</v>
      </c>
      <c r="J358" s="506">
        <f t="shared" si="149"/>
        <v>131263092</v>
      </c>
      <c r="K358" s="506">
        <f t="shared" si="149"/>
        <v>16721414</v>
      </c>
      <c r="L358" s="506">
        <f t="shared" si="150"/>
        <v>67295009</v>
      </c>
      <c r="M358" s="506">
        <f t="shared" si="151"/>
        <v>250000</v>
      </c>
      <c r="N358" s="506">
        <f t="shared" si="151"/>
        <v>67045009</v>
      </c>
    </row>
    <row r="359" spans="1:14" s="489" customFormat="1" ht="5.25" customHeight="1">
      <c r="A359" s="483"/>
      <c r="B359" s="484"/>
      <c r="C359" s="484"/>
      <c r="D359" s="484"/>
      <c r="E359" s="484"/>
      <c r="F359" s="484"/>
      <c r="G359" s="485"/>
      <c r="H359" s="486"/>
      <c r="I359" s="487"/>
      <c r="J359" s="487"/>
      <c r="K359" s="487"/>
      <c r="L359" s="487"/>
      <c r="M359" s="487"/>
      <c r="N359" s="488"/>
    </row>
    <row r="360" spans="1:14" s="420" customFormat="1" ht="15" hidden="1" customHeight="1">
      <c r="A360" s="1121" t="s">
        <v>42</v>
      </c>
      <c r="B360" s="1122"/>
      <c r="C360" s="1121" t="s">
        <v>153</v>
      </c>
      <c r="D360" s="1122"/>
      <c r="E360" s="1076" t="s">
        <v>976</v>
      </c>
      <c r="F360" s="1077"/>
      <c r="G360" s="469" t="s">
        <v>0</v>
      </c>
      <c r="H360" s="492">
        <f t="shared" ref="H360:H618" si="152">I360+L360</f>
        <v>1500000</v>
      </c>
      <c r="I360" s="492">
        <f t="shared" ref="I360:I618" si="153">J360+K360</f>
        <v>1500000</v>
      </c>
      <c r="J360" s="492">
        <v>0</v>
      </c>
      <c r="K360" s="492">
        <v>1500000</v>
      </c>
      <c r="L360" s="492">
        <f t="shared" ref="L360:L618" si="154">M360+N360</f>
        <v>0</v>
      </c>
      <c r="M360" s="492">
        <v>0</v>
      </c>
      <c r="N360" s="492">
        <v>0</v>
      </c>
    </row>
    <row r="361" spans="1:14" s="420" customFormat="1" ht="15" hidden="1" customHeight="1">
      <c r="A361" s="1123"/>
      <c r="B361" s="1109"/>
      <c r="C361" s="1123"/>
      <c r="D361" s="1109"/>
      <c r="E361" s="1078"/>
      <c r="F361" s="1079"/>
      <c r="G361" s="472" t="s">
        <v>1</v>
      </c>
      <c r="H361" s="492">
        <f t="shared" si="152"/>
        <v>0</v>
      </c>
      <c r="I361" s="492">
        <f t="shared" si="153"/>
        <v>0</v>
      </c>
      <c r="J361" s="492">
        <v>0</v>
      </c>
      <c r="K361" s="492">
        <v>0</v>
      </c>
      <c r="L361" s="492">
        <f t="shared" si="154"/>
        <v>0</v>
      </c>
      <c r="M361" s="492">
        <v>0</v>
      </c>
      <c r="N361" s="492">
        <v>0</v>
      </c>
    </row>
    <row r="362" spans="1:14" s="420" customFormat="1" ht="15" hidden="1" customHeight="1">
      <c r="A362" s="1123"/>
      <c r="B362" s="1109"/>
      <c r="C362" s="1125"/>
      <c r="D362" s="1111"/>
      <c r="E362" s="1080"/>
      <c r="F362" s="1081"/>
      <c r="G362" s="472" t="s">
        <v>2</v>
      </c>
      <c r="H362" s="470">
        <f>I362+L362</f>
        <v>1500000</v>
      </c>
      <c r="I362" s="470">
        <f t="shared" si="153"/>
        <v>1500000</v>
      </c>
      <c r="J362" s="470">
        <f>J360+J361</f>
        <v>0</v>
      </c>
      <c r="K362" s="470">
        <f>K360+K361</f>
        <v>1500000</v>
      </c>
      <c r="L362" s="470">
        <f t="shared" si="154"/>
        <v>0</v>
      </c>
      <c r="M362" s="470">
        <f>M360+M361</f>
        <v>0</v>
      </c>
      <c r="N362" s="470">
        <f>N360+N361</f>
        <v>0</v>
      </c>
    </row>
    <row r="363" spans="1:14" s="420" customFormat="1" ht="15" hidden="1" customHeight="1">
      <c r="A363" s="1123"/>
      <c r="B363" s="1146"/>
      <c r="C363" s="1121" t="s">
        <v>157</v>
      </c>
      <c r="D363" s="1122"/>
      <c r="E363" s="1076" t="s">
        <v>977</v>
      </c>
      <c r="F363" s="1077"/>
      <c r="G363" s="469" t="s">
        <v>0</v>
      </c>
      <c r="H363" s="492">
        <f t="shared" si="152"/>
        <v>12126448</v>
      </c>
      <c r="I363" s="492">
        <f t="shared" si="153"/>
        <v>11876448</v>
      </c>
      <c r="J363" s="492">
        <v>11876448</v>
      </c>
      <c r="K363" s="492">
        <v>0</v>
      </c>
      <c r="L363" s="492">
        <f t="shared" si="154"/>
        <v>250000</v>
      </c>
      <c r="M363" s="492">
        <v>250000</v>
      </c>
      <c r="N363" s="492">
        <v>0</v>
      </c>
    </row>
    <row r="364" spans="1:14" s="420" customFormat="1" ht="15" hidden="1" customHeight="1">
      <c r="A364" s="1123"/>
      <c r="B364" s="1109"/>
      <c r="C364" s="1123"/>
      <c r="D364" s="1109"/>
      <c r="E364" s="1078"/>
      <c r="F364" s="1079"/>
      <c r="G364" s="472" t="s">
        <v>1</v>
      </c>
      <c r="H364" s="492">
        <f t="shared" si="152"/>
        <v>0</v>
      </c>
      <c r="I364" s="492">
        <f t="shared" si="153"/>
        <v>0</v>
      </c>
      <c r="J364" s="492">
        <v>0</v>
      </c>
      <c r="K364" s="492">
        <v>0</v>
      </c>
      <c r="L364" s="492">
        <f t="shared" si="154"/>
        <v>0</v>
      </c>
      <c r="M364" s="492">
        <v>0</v>
      </c>
      <c r="N364" s="492">
        <v>0</v>
      </c>
    </row>
    <row r="365" spans="1:14" s="420" customFormat="1" ht="15" hidden="1" customHeight="1">
      <c r="A365" s="1123"/>
      <c r="B365" s="1109"/>
      <c r="C365" s="1125"/>
      <c r="D365" s="1111"/>
      <c r="E365" s="1080"/>
      <c r="F365" s="1081"/>
      <c r="G365" s="472" t="s">
        <v>2</v>
      </c>
      <c r="H365" s="470">
        <f>I365+L365</f>
        <v>12126448</v>
      </c>
      <c r="I365" s="470">
        <f t="shared" si="153"/>
        <v>11876448</v>
      </c>
      <c r="J365" s="470">
        <f>J363+J364</f>
        <v>11876448</v>
      </c>
      <c r="K365" s="470">
        <f>K363+K364</f>
        <v>0</v>
      </c>
      <c r="L365" s="470">
        <f t="shared" si="154"/>
        <v>250000</v>
      </c>
      <c r="M365" s="470">
        <f>M363+M364</f>
        <v>250000</v>
      </c>
      <c r="N365" s="470">
        <f>N363+N364</f>
        <v>0</v>
      </c>
    </row>
    <row r="366" spans="1:14" s="420" customFormat="1" ht="15" hidden="1" customHeight="1">
      <c r="A366" s="1123"/>
      <c r="B366" s="1146"/>
      <c r="C366" s="1121" t="s">
        <v>159</v>
      </c>
      <c r="D366" s="1122"/>
      <c r="E366" s="1076" t="s">
        <v>978</v>
      </c>
      <c r="F366" s="1077"/>
      <c r="G366" s="469" t="s">
        <v>0</v>
      </c>
      <c r="H366" s="470">
        <f t="shared" si="152"/>
        <v>80000</v>
      </c>
      <c r="I366" s="470">
        <f t="shared" si="153"/>
        <v>80000</v>
      </c>
      <c r="J366" s="470">
        <v>0</v>
      </c>
      <c r="K366" s="470">
        <v>80000</v>
      </c>
      <c r="L366" s="470">
        <f t="shared" si="154"/>
        <v>0</v>
      </c>
      <c r="M366" s="470">
        <v>0</v>
      </c>
      <c r="N366" s="470">
        <v>0</v>
      </c>
    </row>
    <row r="367" spans="1:14" s="420" customFormat="1" ht="15" hidden="1" customHeight="1">
      <c r="A367" s="1123"/>
      <c r="B367" s="1109"/>
      <c r="C367" s="1123"/>
      <c r="D367" s="1109"/>
      <c r="E367" s="1078"/>
      <c r="F367" s="1079"/>
      <c r="G367" s="472" t="s">
        <v>1</v>
      </c>
      <c r="H367" s="470">
        <f t="shared" si="152"/>
        <v>0</v>
      </c>
      <c r="I367" s="470">
        <f t="shared" si="153"/>
        <v>0</v>
      </c>
      <c r="J367" s="470">
        <v>0</v>
      </c>
      <c r="K367" s="470">
        <v>0</v>
      </c>
      <c r="L367" s="470">
        <f t="shared" si="154"/>
        <v>0</v>
      </c>
      <c r="M367" s="470">
        <v>0</v>
      </c>
      <c r="N367" s="470">
        <v>0</v>
      </c>
    </row>
    <row r="368" spans="1:14" s="420" customFormat="1" ht="15" hidden="1" customHeight="1">
      <c r="A368" s="1125"/>
      <c r="B368" s="1111"/>
      <c r="C368" s="1125"/>
      <c r="D368" s="1111"/>
      <c r="E368" s="1080"/>
      <c r="F368" s="1081"/>
      <c r="G368" s="472" t="s">
        <v>2</v>
      </c>
      <c r="H368" s="470">
        <f>I368+L368</f>
        <v>80000</v>
      </c>
      <c r="I368" s="470">
        <f t="shared" si="153"/>
        <v>80000</v>
      </c>
      <c r="J368" s="470">
        <f>J366+J367</f>
        <v>0</v>
      </c>
      <c r="K368" s="470">
        <f>K366+K367</f>
        <v>80000</v>
      </c>
      <c r="L368" s="470">
        <f t="shared" si="154"/>
        <v>0</v>
      </c>
      <c r="M368" s="470">
        <f>M366+M367</f>
        <v>0</v>
      </c>
      <c r="N368" s="470">
        <f>N366+N367</f>
        <v>0</v>
      </c>
    </row>
    <row r="369" spans="1:14" s="516" customFormat="1" ht="15" hidden="1" customHeight="1">
      <c r="A369" s="1102" t="s">
        <v>45</v>
      </c>
      <c r="B369" s="1103"/>
      <c r="C369" s="1102" t="s">
        <v>170</v>
      </c>
      <c r="D369" s="1103"/>
      <c r="E369" s="1076" t="s">
        <v>979</v>
      </c>
      <c r="F369" s="1077"/>
      <c r="G369" s="469" t="s">
        <v>0</v>
      </c>
      <c r="H369" s="470">
        <f t="shared" si="152"/>
        <v>36443000</v>
      </c>
      <c r="I369" s="470">
        <f t="shared" si="153"/>
        <v>4220000</v>
      </c>
      <c r="J369" s="470">
        <v>0</v>
      </c>
      <c r="K369" s="470">
        <v>4220000</v>
      </c>
      <c r="L369" s="470">
        <f t="shared" si="154"/>
        <v>32223000</v>
      </c>
      <c r="M369" s="470">
        <v>0</v>
      </c>
      <c r="N369" s="470">
        <v>32223000</v>
      </c>
    </row>
    <row r="370" spans="1:14" s="516" customFormat="1" ht="15" hidden="1" customHeight="1">
      <c r="A370" s="1074"/>
      <c r="B370" s="1109"/>
      <c r="C370" s="1074"/>
      <c r="D370" s="1109"/>
      <c r="E370" s="1078"/>
      <c r="F370" s="1079"/>
      <c r="G370" s="472" t="s">
        <v>1</v>
      </c>
      <c r="H370" s="470">
        <f t="shared" si="152"/>
        <v>0</v>
      </c>
      <c r="I370" s="470">
        <f t="shared" si="153"/>
        <v>0</v>
      </c>
      <c r="J370" s="470">
        <v>0</v>
      </c>
      <c r="K370" s="470">
        <v>0</v>
      </c>
      <c r="L370" s="470">
        <f t="shared" si="154"/>
        <v>0</v>
      </c>
      <c r="M370" s="470">
        <v>0</v>
      </c>
      <c r="N370" s="470">
        <v>0</v>
      </c>
    </row>
    <row r="371" spans="1:14" s="516" customFormat="1" ht="15" hidden="1" customHeight="1">
      <c r="A371" s="1074"/>
      <c r="B371" s="1109"/>
      <c r="C371" s="1110"/>
      <c r="D371" s="1111"/>
      <c r="E371" s="1080"/>
      <c r="F371" s="1081"/>
      <c r="G371" s="472" t="s">
        <v>2</v>
      </c>
      <c r="H371" s="470">
        <f>I371+L371</f>
        <v>36443000</v>
      </c>
      <c r="I371" s="470">
        <f t="shared" si="153"/>
        <v>4220000</v>
      </c>
      <c r="J371" s="470">
        <f>J369+J370</f>
        <v>0</v>
      </c>
      <c r="K371" s="470">
        <f>K369+K370</f>
        <v>4220000</v>
      </c>
      <c r="L371" s="470">
        <f t="shared" si="154"/>
        <v>32223000</v>
      </c>
      <c r="M371" s="470">
        <f>M369+M370</f>
        <v>0</v>
      </c>
      <c r="N371" s="470">
        <f>N369+N370</f>
        <v>32223000</v>
      </c>
    </row>
    <row r="372" spans="1:14" s="516" customFormat="1" ht="15" customHeight="1">
      <c r="A372" s="1074" t="s">
        <v>45</v>
      </c>
      <c r="B372" s="1075"/>
      <c r="C372" s="1102" t="s">
        <v>980</v>
      </c>
      <c r="D372" s="1103"/>
      <c r="E372" s="1076" t="s">
        <v>981</v>
      </c>
      <c r="F372" s="1077"/>
      <c r="G372" s="469" t="s">
        <v>0</v>
      </c>
      <c r="H372" s="470">
        <f t="shared" si="152"/>
        <v>6000000</v>
      </c>
      <c r="I372" s="470">
        <f t="shared" si="153"/>
        <v>0</v>
      </c>
      <c r="J372" s="470">
        <v>0</v>
      </c>
      <c r="K372" s="470">
        <v>0</v>
      </c>
      <c r="L372" s="470">
        <f t="shared" si="154"/>
        <v>6000000</v>
      </c>
      <c r="M372" s="470">
        <v>0</v>
      </c>
      <c r="N372" s="470">
        <v>6000000</v>
      </c>
    </row>
    <row r="373" spans="1:14" s="516" customFormat="1" ht="15" customHeight="1">
      <c r="A373" s="1074"/>
      <c r="B373" s="1109"/>
      <c r="C373" s="1074"/>
      <c r="D373" s="1109"/>
      <c r="E373" s="1078"/>
      <c r="F373" s="1079"/>
      <c r="G373" s="472" t="s">
        <v>1</v>
      </c>
      <c r="H373" s="470">
        <f t="shared" si="152"/>
        <v>16603209</v>
      </c>
      <c r="I373" s="470">
        <f t="shared" si="153"/>
        <v>0</v>
      </c>
      <c r="J373" s="470">
        <v>0</v>
      </c>
      <c r="K373" s="470">
        <v>0</v>
      </c>
      <c r="L373" s="470">
        <f t="shared" si="154"/>
        <v>16603209</v>
      </c>
      <c r="M373" s="470">
        <v>0</v>
      </c>
      <c r="N373" s="470">
        <v>16603209</v>
      </c>
    </row>
    <row r="374" spans="1:14" s="516" customFormat="1" ht="15" customHeight="1">
      <c r="A374" s="1074"/>
      <c r="B374" s="1109"/>
      <c r="C374" s="1110"/>
      <c r="D374" s="1111"/>
      <c r="E374" s="1080"/>
      <c r="F374" s="1081"/>
      <c r="G374" s="472" t="s">
        <v>2</v>
      </c>
      <c r="H374" s="470">
        <f>I374+L374</f>
        <v>22603209</v>
      </c>
      <c r="I374" s="470">
        <f t="shared" si="153"/>
        <v>0</v>
      </c>
      <c r="J374" s="470">
        <f>J372+J373</f>
        <v>0</v>
      </c>
      <c r="K374" s="470">
        <f>K372+K373</f>
        <v>0</v>
      </c>
      <c r="L374" s="470">
        <f t="shared" si="154"/>
        <v>22603209</v>
      </c>
      <c r="M374" s="470">
        <f>M372+M373</f>
        <v>0</v>
      </c>
      <c r="N374" s="470">
        <f>N372+N373</f>
        <v>22603209</v>
      </c>
    </row>
    <row r="375" spans="1:14" s="516" customFormat="1" ht="15" hidden="1" customHeight="1">
      <c r="A375" s="1074"/>
      <c r="B375" s="1075"/>
      <c r="C375" s="1102" t="s">
        <v>171</v>
      </c>
      <c r="D375" s="1103"/>
      <c r="E375" s="1076" t="s">
        <v>982</v>
      </c>
      <c r="F375" s="1077"/>
      <c r="G375" s="469" t="s">
        <v>0</v>
      </c>
      <c r="H375" s="470">
        <f>I375+L375</f>
        <v>37229</v>
      </c>
      <c r="I375" s="470">
        <f>J375+K375</f>
        <v>37229</v>
      </c>
      <c r="J375" s="470">
        <v>37229</v>
      </c>
      <c r="K375" s="470">
        <v>0</v>
      </c>
      <c r="L375" s="470">
        <f>M375+N375</f>
        <v>0</v>
      </c>
      <c r="M375" s="470">
        <v>0</v>
      </c>
      <c r="N375" s="470">
        <v>0</v>
      </c>
    </row>
    <row r="376" spans="1:14" s="516" customFormat="1" ht="15" hidden="1" customHeight="1">
      <c r="A376" s="1074"/>
      <c r="B376" s="1109"/>
      <c r="C376" s="1074"/>
      <c r="D376" s="1109"/>
      <c r="E376" s="1078"/>
      <c r="F376" s="1079"/>
      <c r="G376" s="472" t="s">
        <v>1</v>
      </c>
      <c r="H376" s="470">
        <f t="shared" ref="H376" si="155">I376+L376</f>
        <v>0</v>
      </c>
      <c r="I376" s="470">
        <f t="shared" ref="I376:I377" si="156">J376+K376</f>
        <v>0</v>
      </c>
      <c r="J376" s="470">
        <v>0</v>
      </c>
      <c r="K376" s="470">
        <v>0</v>
      </c>
      <c r="L376" s="470">
        <f t="shared" ref="L376:L377" si="157">M376+N376</f>
        <v>0</v>
      </c>
      <c r="M376" s="470">
        <v>0</v>
      </c>
      <c r="N376" s="470">
        <v>0</v>
      </c>
    </row>
    <row r="377" spans="1:14" s="516" customFormat="1" ht="15" hidden="1" customHeight="1">
      <c r="A377" s="1074"/>
      <c r="B377" s="1109"/>
      <c r="C377" s="1110"/>
      <c r="D377" s="1111"/>
      <c r="E377" s="1080"/>
      <c r="F377" s="1081"/>
      <c r="G377" s="472" t="s">
        <v>2</v>
      </c>
      <c r="H377" s="470">
        <f>I377+L377</f>
        <v>37229</v>
      </c>
      <c r="I377" s="470">
        <f t="shared" si="156"/>
        <v>37229</v>
      </c>
      <c r="J377" s="470">
        <f>J375+J376</f>
        <v>37229</v>
      </c>
      <c r="K377" s="470">
        <f>K375+K376</f>
        <v>0</v>
      </c>
      <c r="L377" s="470">
        <f t="shared" si="157"/>
        <v>0</v>
      </c>
      <c r="M377" s="470">
        <f>M375+M376</f>
        <v>0</v>
      </c>
      <c r="N377" s="470">
        <f>N375+N376</f>
        <v>0</v>
      </c>
    </row>
    <row r="378" spans="1:14" s="516" customFormat="1" ht="24.95" hidden="1" customHeight="1">
      <c r="A378" s="1074"/>
      <c r="B378" s="1075"/>
      <c r="C378" s="1102" t="s">
        <v>172</v>
      </c>
      <c r="D378" s="1103"/>
      <c r="E378" s="1076" t="s">
        <v>983</v>
      </c>
      <c r="F378" s="1077"/>
      <c r="G378" s="469" t="s">
        <v>0</v>
      </c>
      <c r="H378" s="470">
        <f t="shared" si="152"/>
        <v>4722901</v>
      </c>
      <c r="I378" s="470">
        <f t="shared" si="153"/>
        <v>4722901</v>
      </c>
      <c r="J378" s="470">
        <v>4722901</v>
      </c>
      <c r="K378" s="470">
        <v>0</v>
      </c>
      <c r="L378" s="470">
        <f t="shared" si="154"/>
        <v>0</v>
      </c>
      <c r="M378" s="470">
        <v>0</v>
      </c>
      <c r="N378" s="470">
        <v>0</v>
      </c>
    </row>
    <row r="379" spans="1:14" s="516" customFormat="1" ht="24.95" hidden="1" customHeight="1">
      <c r="A379" s="1074"/>
      <c r="B379" s="1177"/>
      <c r="C379" s="1074"/>
      <c r="D379" s="1177"/>
      <c r="E379" s="1078"/>
      <c r="F379" s="1079"/>
      <c r="G379" s="472" t="s">
        <v>1</v>
      </c>
      <c r="H379" s="470">
        <f t="shared" si="152"/>
        <v>0</v>
      </c>
      <c r="I379" s="470">
        <f t="shared" si="153"/>
        <v>0</v>
      </c>
      <c r="J379" s="470">
        <v>0</v>
      </c>
      <c r="K379" s="470">
        <v>0</v>
      </c>
      <c r="L379" s="470">
        <f t="shared" si="154"/>
        <v>0</v>
      </c>
      <c r="M379" s="470">
        <v>0</v>
      </c>
      <c r="N379" s="470">
        <v>0</v>
      </c>
    </row>
    <row r="380" spans="1:14" s="516" customFormat="1" ht="24.95" hidden="1" customHeight="1">
      <c r="A380" s="1074"/>
      <c r="B380" s="1177"/>
      <c r="C380" s="1074"/>
      <c r="D380" s="1177"/>
      <c r="E380" s="1080"/>
      <c r="F380" s="1081"/>
      <c r="G380" s="472" t="s">
        <v>2</v>
      </c>
      <c r="H380" s="470">
        <f>I380+L380</f>
        <v>4722901</v>
      </c>
      <c r="I380" s="470">
        <f t="shared" si="153"/>
        <v>4722901</v>
      </c>
      <c r="J380" s="470">
        <f>J378+J379</f>
        <v>4722901</v>
      </c>
      <c r="K380" s="470">
        <f>K378+K379</f>
        <v>0</v>
      </c>
      <c r="L380" s="470">
        <f t="shared" si="154"/>
        <v>0</v>
      </c>
      <c r="M380" s="470">
        <f>M378+M379</f>
        <v>0</v>
      </c>
      <c r="N380" s="470">
        <f>N378+N379</f>
        <v>0</v>
      </c>
    </row>
    <row r="381" spans="1:14" s="516" customFormat="1" ht="15" hidden="1" customHeight="1">
      <c r="A381" s="1074"/>
      <c r="B381" s="1075"/>
      <c r="C381" s="1074"/>
      <c r="D381" s="1075"/>
      <c r="E381" s="1076" t="s">
        <v>984</v>
      </c>
      <c r="F381" s="1077"/>
      <c r="G381" s="469" t="s">
        <v>0</v>
      </c>
      <c r="H381" s="470">
        <f>I381+L381</f>
        <v>2645000</v>
      </c>
      <c r="I381" s="470">
        <f>J381+K381</f>
        <v>2645000</v>
      </c>
      <c r="J381" s="470">
        <v>2645000</v>
      </c>
      <c r="K381" s="470">
        <v>0</v>
      </c>
      <c r="L381" s="470">
        <f>M381+N381</f>
        <v>0</v>
      </c>
      <c r="M381" s="470">
        <v>0</v>
      </c>
      <c r="N381" s="470">
        <v>0</v>
      </c>
    </row>
    <row r="382" spans="1:14" s="516" customFormat="1" ht="15" hidden="1" customHeight="1">
      <c r="A382" s="1074"/>
      <c r="B382" s="1177"/>
      <c r="C382" s="1074"/>
      <c r="D382" s="1177"/>
      <c r="E382" s="1078"/>
      <c r="F382" s="1079"/>
      <c r="G382" s="472" t="s">
        <v>1</v>
      </c>
      <c r="H382" s="470">
        <f t="shared" ref="H382" si="158">I382+L382</f>
        <v>0</v>
      </c>
      <c r="I382" s="470">
        <f t="shared" ref="I382:I383" si="159">J382+K382</f>
        <v>0</v>
      </c>
      <c r="J382" s="470">
        <v>0</v>
      </c>
      <c r="K382" s="470">
        <v>0</v>
      </c>
      <c r="L382" s="470">
        <f t="shared" ref="L382:L383" si="160">M382+N382</f>
        <v>0</v>
      </c>
      <c r="M382" s="470">
        <v>0</v>
      </c>
      <c r="N382" s="470">
        <v>0</v>
      </c>
    </row>
    <row r="383" spans="1:14" s="516" customFormat="1" ht="15" hidden="1" customHeight="1">
      <c r="A383" s="1074"/>
      <c r="B383" s="1177"/>
      <c r="C383" s="1074"/>
      <c r="D383" s="1177"/>
      <c r="E383" s="1080"/>
      <c r="F383" s="1081"/>
      <c r="G383" s="472" t="s">
        <v>2</v>
      </c>
      <c r="H383" s="470">
        <f>I383+L383</f>
        <v>2645000</v>
      </c>
      <c r="I383" s="470">
        <f t="shared" si="159"/>
        <v>2645000</v>
      </c>
      <c r="J383" s="470">
        <f>J381+J382</f>
        <v>2645000</v>
      </c>
      <c r="K383" s="470">
        <f>K381+K382</f>
        <v>0</v>
      </c>
      <c r="L383" s="470">
        <f t="shared" si="160"/>
        <v>0</v>
      </c>
      <c r="M383" s="470">
        <f>M381+M382</f>
        <v>0</v>
      </c>
      <c r="N383" s="470">
        <f>N381+N382</f>
        <v>0</v>
      </c>
    </row>
    <row r="384" spans="1:14" s="516" customFormat="1" ht="15" hidden="1" customHeight="1">
      <c r="A384" s="1074"/>
      <c r="B384" s="1075"/>
      <c r="C384" s="1074"/>
      <c r="D384" s="1075"/>
      <c r="E384" s="1076" t="s">
        <v>985</v>
      </c>
      <c r="F384" s="1077"/>
      <c r="G384" s="469" t="s">
        <v>0</v>
      </c>
      <c r="H384" s="470">
        <f>I384+L384</f>
        <v>1219000</v>
      </c>
      <c r="I384" s="470">
        <f>J384+K384</f>
        <v>1219000</v>
      </c>
      <c r="J384" s="470">
        <v>1219000</v>
      </c>
      <c r="K384" s="470">
        <v>0</v>
      </c>
      <c r="L384" s="470">
        <f>M384+N384</f>
        <v>0</v>
      </c>
      <c r="M384" s="470">
        <v>0</v>
      </c>
      <c r="N384" s="470">
        <v>0</v>
      </c>
    </row>
    <row r="385" spans="1:14" s="516" customFormat="1" ht="15" hidden="1" customHeight="1">
      <c r="A385" s="1074"/>
      <c r="B385" s="1177"/>
      <c r="C385" s="1074"/>
      <c r="D385" s="1177"/>
      <c r="E385" s="1078"/>
      <c r="F385" s="1079"/>
      <c r="G385" s="472" t="s">
        <v>1</v>
      </c>
      <c r="H385" s="470">
        <f t="shared" ref="H385" si="161">I385+L385</f>
        <v>0</v>
      </c>
      <c r="I385" s="470">
        <f t="shared" ref="I385:I386" si="162">J385+K385</f>
        <v>0</v>
      </c>
      <c r="J385" s="470">
        <v>0</v>
      </c>
      <c r="K385" s="470">
        <v>0</v>
      </c>
      <c r="L385" s="470">
        <f t="shared" ref="L385:L386" si="163">M385+N385</f>
        <v>0</v>
      </c>
      <c r="M385" s="470">
        <v>0</v>
      </c>
      <c r="N385" s="470">
        <v>0</v>
      </c>
    </row>
    <row r="386" spans="1:14" s="516" customFormat="1" ht="15" hidden="1" customHeight="1">
      <c r="A386" s="1074"/>
      <c r="B386" s="1177"/>
      <c r="C386" s="1110"/>
      <c r="D386" s="1178"/>
      <c r="E386" s="1080"/>
      <c r="F386" s="1081"/>
      <c r="G386" s="472" t="s">
        <v>2</v>
      </c>
      <c r="H386" s="470">
        <f>I386+L386</f>
        <v>1219000</v>
      </c>
      <c r="I386" s="470">
        <f t="shared" si="162"/>
        <v>1219000</v>
      </c>
      <c r="J386" s="470">
        <f>J384+J385</f>
        <v>1219000</v>
      </c>
      <c r="K386" s="470">
        <f>K384+K385</f>
        <v>0</v>
      </c>
      <c r="L386" s="470">
        <f t="shared" si="163"/>
        <v>0</v>
      </c>
      <c r="M386" s="470">
        <f>M384+M385</f>
        <v>0</v>
      </c>
      <c r="N386" s="470">
        <f>N384+N385</f>
        <v>0</v>
      </c>
    </row>
    <row r="387" spans="1:14" s="516" customFormat="1" ht="15" hidden="1" customHeight="1">
      <c r="A387" s="1074"/>
      <c r="B387" s="1075"/>
      <c r="C387" s="1102" t="s">
        <v>374</v>
      </c>
      <c r="D387" s="1103"/>
      <c r="E387" s="1076" t="s">
        <v>986</v>
      </c>
      <c r="F387" s="1077"/>
      <c r="G387" s="469" t="s">
        <v>0</v>
      </c>
      <c r="H387" s="470">
        <f t="shared" si="152"/>
        <v>150000</v>
      </c>
      <c r="I387" s="470">
        <f t="shared" si="153"/>
        <v>150000</v>
      </c>
      <c r="J387" s="470">
        <v>150000</v>
      </c>
      <c r="K387" s="470">
        <v>0</v>
      </c>
      <c r="L387" s="470">
        <f t="shared" si="154"/>
        <v>0</v>
      </c>
      <c r="M387" s="470">
        <v>0</v>
      </c>
      <c r="N387" s="470">
        <v>0</v>
      </c>
    </row>
    <row r="388" spans="1:14" s="516" customFormat="1" ht="15" hidden="1" customHeight="1">
      <c r="A388" s="1074"/>
      <c r="B388" s="1177"/>
      <c r="C388" s="1074"/>
      <c r="D388" s="1177"/>
      <c r="E388" s="1078"/>
      <c r="F388" s="1079"/>
      <c r="G388" s="472" t="s">
        <v>1</v>
      </c>
      <c r="H388" s="470">
        <f t="shared" si="152"/>
        <v>0</v>
      </c>
      <c r="I388" s="470">
        <f t="shared" si="153"/>
        <v>0</v>
      </c>
      <c r="J388" s="470">
        <v>0</v>
      </c>
      <c r="K388" s="470">
        <v>0</v>
      </c>
      <c r="L388" s="470">
        <f t="shared" si="154"/>
        <v>0</v>
      </c>
      <c r="M388" s="470">
        <v>0</v>
      </c>
      <c r="N388" s="470">
        <v>0</v>
      </c>
    </row>
    <row r="389" spans="1:14" s="516" customFormat="1" ht="15" hidden="1" customHeight="1">
      <c r="A389" s="1074"/>
      <c r="B389" s="1177"/>
      <c r="C389" s="1074"/>
      <c r="D389" s="1177"/>
      <c r="E389" s="1080"/>
      <c r="F389" s="1081"/>
      <c r="G389" s="472" t="s">
        <v>2</v>
      </c>
      <c r="H389" s="470">
        <f>I389+L389</f>
        <v>150000</v>
      </c>
      <c r="I389" s="470">
        <f t="shared" si="153"/>
        <v>150000</v>
      </c>
      <c r="J389" s="470">
        <f>J387+J388</f>
        <v>150000</v>
      </c>
      <c r="K389" s="470">
        <f>K387+K388</f>
        <v>0</v>
      </c>
      <c r="L389" s="470">
        <f t="shared" si="154"/>
        <v>0</v>
      </c>
      <c r="M389" s="470">
        <f>M387+M388</f>
        <v>0</v>
      </c>
      <c r="N389" s="470">
        <f>N387+N388</f>
        <v>0</v>
      </c>
    </row>
    <row r="390" spans="1:14" s="516" customFormat="1" ht="15" hidden="1" customHeight="1">
      <c r="A390" s="1074"/>
      <c r="B390" s="1075"/>
      <c r="C390" s="1074"/>
      <c r="D390" s="1075"/>
      <c r="E390" s="1076" t="s">
        <v>987</v>
      </c>
      <c r="F390" s="1077"/>
      <c r="G390" s="469" t="s">
        <v>0</v>
      </c>
      <c r="H390" s="470">
        <f>I390+L390</f>
        <v>36000</v>
      </c>
      <c r="I390" s="470">
        <f>J390+K390</f>
        <v>36000</v>
      </c>
      <c r="J390" s="470">
        <v>36000</v>
      </c>
      <c r="K390" s="470">
        <v>0</v>
      </c>
      <c r="L390" s="470">
        <f>M390+N390</f>
        <v>0</v>
      </c>
      <c r="M390" s="470">
        <v>0</v>
      </c>
      <c r="N390" s="470">
        <v>0</v>
      </c>
    </row>
    <row r="391" spans="1:14" s="516" customFormat="1" ht="15" hidden="1" customHeight="1">
      <c r="A391" s="1074"/>
      <c r="B391" s="1177"/>
      <c r="C391" s="1074"/>
      <c r="D391" s="1177"/>
      <c r="E391" s="1078"/>
      <c r="F391" s="1079"/>
      <c r="G391" s="472" t="s">
        <v>1</v>
      </c>
      <c r="H391" s="470">
        <f t="shared" ref="H391" si="164">I391+L391</f>
        <v>0</v>
      </c>
      <c r="I391" s="470">
        <f t="shared" ref="I391:I395" si="165">J391+K391</f>
        <v>0</v>
      </c>
      <c r="J391" s="470">
        <v>0</v>
      </c>
      <c r="K391" s="470">
        <v>0</v>
      </c>
      <c r="L391" s="470">
        <f t="shared" ref="L391:L395" si="166">M391+N391</f>
        <v>0</v>
      </c>
      <c r="M391" s="470">
        <v>0</v>
      </c>
      <c r="N391" s="470">
        <v>0</v>
      </c>
    </row>
    <row r="392" spans="1:14" s="516" customFormat="1" ht="15" hidden="1" customHeight="1">
      <c r="A392" s="1074"/>
      <c r="B392" s="1177"/>
      <c r="C392" s="1110"/>
      <c r="D392" s="1178"/>
      <c r="E392" s="1080"/>
      <c r="F392" s="1081"/>
      <c r="G392" s="472" t="s">
        <v>2</v>
      </c>
      <c r="H392" s="470">
        <f>I392+L392</f>
        <v>36000</v>
      </c>
      <c r="I392" s="470">
        <f t="shared" si="165"/>
        <v>36000</v>
      </c>
      <c r="J392" s="470">
        <f>J390+J391</f>
        <v>36000</v>
      </c>
      <c r="K392" s="470">
        <f>K390+K391</f>
        <v>0</v>
      </c>
      <c r="L392" s="470">
        <f t="shared" si="166"/>
        <v>0</v>
      </c>
      <c r="M392" s="470">
        <f>M390+M391</f>
        <v>0</v>
      </c>
      <c r="N392" s="470">
        <f>N390+N391</f>
        <v>0</v>
      </c>
    </row>
    <row r="393" spans="1:14" s="516" customFormat="1" ht="15" hidden="1" customHeight="1">
      <c r="A393" s="1074"/>
      <c r="B393" s="1075"/>
      <c r="C393" s="1102" t="s">
        <v>175</v>
      </c>
      <c r="D393" s="1103"/>
      <c r="E393" s="1076" t="s">
        <v>988</v>
      </c>
      <c r="F393" s="1077"/>
      <c r="G393" s="469" t="s">
        <v>0</v>
      </c>
      <c r="H393" s="470">
        <f t="shared" ref="H393:H394" si="167">I393+L393</f>
        <v>15518405</v>
      </c>
      <c r="I393" s="470">
        <f t="shared" si="165"/>
        <v>15518405</v>
      </c>
      <c r="J393" s="470">
        <v>15518405</v>
      </c>
      <c r="K393" s="470">
        <v>0</v>
      </c>
      <c r="L393" s="470">
        <f t="shared" si="166"/>
        <v>0</v>
      </c>
      <c r="M393" s="470">
        <v>0</v>
      </c>
      <c r="N393" s="470">
        <v>0</v>
      </c>
    </row>
    <row r="394" spans="1:14" s="516" customFormat="1" ht="15" hidden="1" customHeight="1">
      <c r="A394" s="1074"/>
      <c r="B394" s="1177"/>
      <c r="C394" s="1074"/>
      <c r="D394" s="1177"/>
      <c r="E394" s="1078"/>
      <c r="F394" s="1079"/>
      <c r="G394" s="472" t="s">
        <v>1</v>
      </c>
      <c r="H394" s="470">
        <f t="shared" si="167"/>
        <v>0</v>
      </c>
      <c r="I394" s="470">
        <f t="shared" si="165"/>
        <v>0</v>
      </c>
      <c r="J394" s="470">
        <v>0</v>
      </c>
      <c r="K394" s="470">
        <v>0</v>
      </c>
      <c r="L394" s="470">
        <f t="shared" si="166"/>
        <v>0</v>
      </c>
      <c r="M394" s="470">
        <v>0</v>
      </c>
      <c r="N394" s="470">
        <v>0</v>
      </c>
    </row>
    <row r="395" spans="1:14" s="516" customFormat="1" ht="15" hidden="1" customHeight="1">
      <c r="A395" s="1074"/>
      <c r="B395" s="1177"/>
      <c r="C395" s="1110"/>
      <c r="D395" s="1178"/>
      <c r="E395" s="1080"/>
      <c r="F395" s="1081"/>
      <c r="G395" s="472" t="s">
        <v>2</v>
      </c>
      <c r="H395" s="470">
        <f>I395+L395</f>
        <v>15518405</v>
      </c>
      <c r="I395" s="470">
        <f t="shared" si="165"/>
        <v>15518405</v>
      </c>
      <c r="J395" s="470">
        <f>J393+J394</f>
        <v>15518405</v>
      </c>
      <c r="K395" s="470">
        <f>K393+K394</f>
        <v>0</v>
      </c>
      <c r="L395" s="470">
        <f t="shared" si="166"/>
        <v>0</v>
      </c>
      <c r="M395" s="470">
        <f>M393+M394</f>
        <v>0</v>
      </c>
      <c r="N395" s="470">
        <f>N393+N394</f>
        <v>0</v>
      </c>
    </row>
    <row r="396" spans="1:14" s="516" customFormat="1" ht="15" hidden="1" customHeight="1">
      <c r="A396" s="1074"/>
      <c r="B396" s="1075"/>
      <c r="C396" s="1102" t="s">
        <v>178</v>
      </c>
      <c r="D396" s="1103"/>
      <c r="E396" s="1076" t="s">
        <v>989</v>
      </c>
      <c r="F396" s="1077"/>
      <c r="G396" s="469" t="s">
        <v>0</v>
      </c>
      <c r="H396" s="470">
        <f t="shared" si="152"/>
        <v>50000</v>
      </c>
      <c r="I396" s="470">
        <f t="shared" si="153"/>
        <v>50000</v>
      </c>
      <c r="J396" s="470">
        <v>0</v>
      </c>
      <c r="K396" s="470">
        <v>50000</v>
      </c>
      <c r="L396" s="470">
        <f t="shared" si="154"/>
        <v>0</v>
      </c>
      <c r="M396" s="470">
        <v>0</v>
      </c>
      <c r="N396" s="470">
        <v>0</v>
      </c>
    </row>
    <row r="397" spans="1:14" s="516" customFormat="1" ht="15" hidden="1" customHeight="1">
      <c r="A397" s="1074"/>
      <c r="B397" s="1177"/>
      <c r="C397" s="1074"/>
      <c r="D397" s="1177"/>
      <c r="E397" s="1078"/>
      <c r="F397" s="1079"/>
      <c r="G397" s="472" t="s">
        <v>1</v>
      </c>
      <c r="H397" s="470">
        <f t="shared" si="152"/>
        <v>0</v>
      </c>
      <c r="I397" s="470">
        <f t="shared" si="153"/>
        <v>0</v>
      </c>
      <c r="J397" s="470">
        <v>0</v>
      </c>
      <c r="K397" s="470">
        <v>0</v>
      </c>
      <c r="L397" s="470">
        <f t="shared" si="154"/>
        <v>0</v>
      </c>
      <c r="M397" s="470">
        <v>0</v>
      </c>
      <c r="N397" s="470">
        <v>0</v>
      </c>
    </row>
    <row r="398" spans="1:14" s="516" customFormat="1" ht="15" hidden="1" customHeight="1">
      <c r="A398" s="1110"/>
      <c r="B398" s="1178"/>
      <c r="C398" s="1110"/>
      <c r="D398" s="1178"/>
      <c r="E398" s="1080"/>
      <c r="F398" s="1081"/>
      <c r="G398" s="472" t="s">
        <v>2</v>
      </c>
      <c r="H398" s="470">
        <f>I398+L398</f>
        <v>50000</v>
      </c>
      <c r="I398" s="470">
        <f t="shared" si="153"/>
        <v>50000</v>
      </c>
      <c r="J398" s="470">
        <f>J396+J397</f>
        <v>0</v>
      </c>
      <c r="K398" s="470">
        <f>K396+K397</f>
        <v>50000</v>
      </c>
      <c r="L398" s="470">
        <f t="shared" si="154"/>
        <v>0</v>
      </c>
      <c r="M398" s="470">
        <f>M396+M397</f>
        <v>0</v>
      </c>
      <c r="N398" s="470">
        <f>N396+N397</f>
        <v>0</v>
      </c>
    </row>
    <row r="399" spans="1:14" s="420" customFormat="1" ht="15" hidden="1" customHeight="1">
      <c r="A399" s="1121" t="s">
        <v>84</v>
      </c>
      <c r="B399" s="1122"/>
      <c r="C399" s="1121" t="s">
        <v>179</v>
      </c>
      <c r="D399" s="1122"/>
      <c r="E399" s="1076" t="s">
        <v>990</v>
      </c>
      <c r="F399" s="1077"/>
      <c r="G399" s="469" t="s">
        <v>0</v>
      </c>
      <c r="H399" s="492">
        <f t="shared" si="152"/>
        <v>200000</v>
      </c>
      <c r="I399" s="492">
        <f t="shared" si="153"/>
        <v>0</v>
      </c>
      <c r="J399" s="492">
        <v>0</v>
      </c>
      <c r="K399" s="492">
        <v>0</v>
      </c>
      <c r="L399" s="492">
        <f t="shared" si="154"/>
        <v>200000</v>
      </c>
      <c r="M399" s="492">
        <v>0</v>
      </c>
      <c r="N399" s="492">
        <v>200000</v>
      </c>
    </row>
    <row r="400" spans="1:14" s="420" customFormat="1" ht="15" hidden="1" customHeight="1">
      <c r="A400" s="1123"/>
      <c r="B400" s="1109"/>
      <c r="C400" s="1123"/>
      <c r="D400" s="1109"/>
      <c r="E400" s="1078"/>
      <c r="F400" s="1079"/>
      <c r="G400" s="472" t="s">
        <v>1</v>
      </c>
      <c r="H400" s="492">
        <f t="shared" si="152"/>
        <v>0</v>
      </c>
      <c r="I400" s="492">
        <f t="shared" si="153"/>
        <v>0</v>
      </c>
      <c r="J400" s="492">
        <v>0</v>
      </c>
      <c r="K400" s="492">
        <v>0</v>
      </c>
      <c r="L400" s="492">
        <f t="shared" si="154"/>
        <v>0</v>
      </c>
      <c r="M400" s="492">
        <v>0</v>
      </c>
      <c r="N400" s="492">
        <v>0</v>
      </c>
    </row>
    <row r="401" spans="1:14" s="420" customFormat="1" ht="15" hidden="1" customHeight="1">
      <c r="A401" s="1125"/>
      <c r="B401" s="1111"/>
      <c r="C401" s="1125"/>
      <c r="D401" s="1111"/>
      <c r="E401" s="1080"/>
      <c r="F401" s="1081"/>
      <c r="G401" s="472" t="s">
        <v>2</v>
      </c>
      <c r="H401" s="470">
        <f>I401+L401</f>
        <v>200000</v>
      </c>
      <c r="I401" s="470">
        <f t="shared" si="153"/>
        <v>0</v>
      </c>
      <c r="J401" s="470">
        <f>J399+J400</f>
        <v>0</v>
      </c>
      <c r="K401" s="470">
        <f>K399+K400</f>
        <v>0</v>
      </c>
      <c r="L401" s="470">
        <f t="shared" si="154"/>
        <v>200000</v>
      </c>
      <c r="M401" s="470">
        <f>M399+M400</f>
        <v>0</v>
      </c>
      <c r="N401" s="470">
        <f>N399+N400</f>
        <v>200000</v>
      </c>
    </row>
    <row r="402" spans="1:14" s="516" customFormat="1" ht="15" hidden="1" customHeight="1">
      <c r="A402" s="1102" t="s">
        <v>47</v>
      </c>
      <c r="B402" s="1103"/>
      <c r="C402" s="1102" t="s">
        <v>378</v>
      </c>
      <c r="D402" s="1103"/>
      <c r="E402" s="1076" t="s">
        <v>991</v>
      </c>
      <c r="F402" s="1077"/>
      <c r="G402" s="469" t="s">
        <v>0</v>
      </c>
      <c r="H402" s="470">
        <f t="shared" si="152"/>
        <v>335000</v>
      </c>
      <c r="I402" s="470">
        <f t="shared" si="153"/>
        <v>335000</v>
      </c>
      <c r="J402" s="470">
        <v>335000</v>
      </c>
      <c r="K402" s="470">
        <v>0</v>
      </c>
      <c r="L402" s="470">
        <f t="shared" si="154"/>
        <v>0</v>
      </c>
      <c r="M402" s="470">
        <v>0</v>
      </c>
      <c r="N402" s="470">
        <v>0</v>
      </c>
    </row>
    <row r="403" spans="1:14" s="516" customFormat="1" ht="15" hidden="1" customHeight="1">
      <c r="A403" s="1074"/>
      <c r="B403" s="1109"/>
      <c r="C403" s="1074"/>
      <c r="D403" s="1109"/>
      <c r="E403" s="1078"/>
      <c r="F403" s="1079"/>
      <c r="G403" s="472" t="s">
        <v>1</v>
      </c>
      <c r="H403" s="470">
        <f t="shared" si="152"/>
        <v>0</v>
      </c>
      <c r="I403" s="470">
        <f t="shared" si="153"/>
        <v>0</v>
      </c>
      <c r="J403" s="470">
        <v>0</v>
      </c>
      <c r="K403" s="470">
        <v>0</v>
      </c>
      <c r="L403" s="470">
        <f t="shared" si="154"/>
        <v>0</v>
      </c>
      <c r="M403" s="470">
        <v>0</v>
      </c>
      <c r="N403" s="470">
        <v>0</v>
      </c>
    </row>
    <row r="404" spans="1:14" s="516" customFormat="1" ht="15" hidden="1" customHeight="1">
      <c r="A404" s="1110"/>
      <c r="B404" s="1111"/>
      <c r="C404" s="1110"/>
      <c r="D404" s="1111"/>
      <c r="E404" s="1080"/>
      <c r="F404" s="1081"/>
      <c r="G404" s="472" t="s">
        <v>2</v>
      </c>
      <c r="H404" s="470">
        <f>I404+L404</f>
        <v>335000</v>
      </c>
      <c r="I404" s="470">
        <f t="shared" si="153"/>
        <v>335000</v>
      </c>
      <c r="J404" s="470">
        <f>J402+J403</f>
        <v>335000</v>
      </c>
      <c r="K404" s="470">
        <f>K402+K403</f>
        <v>0</v>
      </c>
      <c r="L404" s="470">
        <f t="shared" si="154"/>
        <v>0</v>
      </c>
      <c r="M404" s="470">
        <f>M402+M403</f>
        <v>0</v>
      </c>
      <c r="N404" s="470">
        <f>N402+N403</f>
        <v>0</v>
      </c>
    </row>
    <row r="405" spans="1:14" s="420" customFormat="1" ht="15" customHeight="1">
      <c r="A405" s="1121" t="s">
        <v>51</v>
      </c>
      <c r="B405" s="1122"/>
      <c r="C405" s="1121" t="s">
        <v>191</v>
      </c>
      <c r="D405" s="1122"/>
      <c r="E405" s="1076" t="s">
        <v>499</v>
      </c>
      <c r="F405" s="1077"/>
      <c r="G405" s="469" t="s">
        <v>0</v>
      </c>
      <c r="H405" s="470">
        <f t="shared" si="152"/>
        <v>251891</v>
      </c>
      <c r="I405" s="470">
        <f t="shared" si="153"/>
        <v>251891</v>
      </c>
      <c r="J405" s="470">
        <v>251891</v>
      </c>
      <c r="K405" s="470">
        <v>0</v>
      </c>
      <c r="L405" s="470">
        <f t="shared" si="154"/>
        <v>0</v>
      </c>
      <c r="M405" s="470">
        <v>0</v>
      </c>
      <c r="N405" s="470">
        <v>0</v>
      </c>
    </row>
    <row r="406" spans="1:14" s="420" customFormat="1" ht="15" customHeight="1">
      <c r="A406" s="1123"/>
      <c r="B406" s="1109"/>
      <c r="C406" s="1123"/>
      <c r="D406" s="1109"/>
      <c r="E406" s="1078"/>
      <c r="F406" s="1079"/>
      <c r="G406" s="472" t="s">
        <v>1</v>
      </c>
      <c r="H406" s="470">
        <f t="shared" si="152"/>
        <v>102721</v>
      </c>
      <c r="I406" s="470">
        <f t="shared" si="153"/>
        <v>102721</v>
      </c>
      <c r="J406" s="470">
        <v>102721</v>
      </c>
      <c r="K406" s="470">
        <v>0</v>
      </c>
      <c r="L406" s="470">
        <f t="shared" si="154"/>
        <v>0</v>
      </c>
      <c r="M406" s="470">
        <v>0</v>
      </c>
      <c r="N406" s="470">
        <v>0</v>
      </c>
    </row>
    <row r="407" spans="1:14" s="420" customFormat="1" ht="15" customHeight="1">
      <c r="A407" s="1125"/>
      <c r="B407" s="1111"/>
      <c r="C407" s="1125"/>
      <c r="D407" s="1111"/>
      <c r="E407" s="1080"/>
      <c r="F407" s="1081"/>
      <c r="G407" s="472" t="s">
        <v>2</v>
      </c>
      <c r="H407" s="470">
        <f>I407+L407</f>
        <v>354612</v>
      </c>
      <c r="I407" s="470">
        <f t="shared" si="153"/>
        <v>354612</v>
      </c>
      <c r="J407" s="470">
        <f>J405+J406</f>
        <v>354612</v>
      </c>
      <c r="K407" s="470">
        <f>K405+K406</f>
        <v>0</v>
      </c>
      <c r="L407" s="470">
        <f t="shared" si="154"/>
        <v>0</v>
      </c>
      <c r="M407" s="470">
        <f>M405+M406</f>
        <v>0</v>
      </c>
      <c r="N407" s="470">
        <f>N405+N406</f>
        <v>0</v>
      </c>
    </row>
    <row r="408" spans="1:14" s="420" customFormat="1" ht="15" hidden="1" customHeight="1">
      <c r="A408" s="1121" t="s">
        <v>192</v>
      </c>
      <c r="B408" s="1122"/>
      <c r="C408" s="1121" t="s">
        <v>194</v>
      </c>
      <c r="D408" s="1122"/>
      <c r="E408" s="1076" t="s">
        <v>992</v>
      </c>
      <c r="F408" s="1077"/>
      <c r="G408" s="469" t="s">
        <v>0</v>
      </c>
      <c r="H408" s="470">
        <f t="shared" si="152"/>
        <v>200000</v>
      </c>
      <c r="I408" s="470">
        <f t="shared" si="153"/>
        <v>200000</v>
      </c>
      <c r="J408" s="470">
        <v>0</v>
      </c>
      <c r="K408" s="470">
        <v>200000</v>
      </c>
      <c r="L408" s="470">
        <f t="shared" si="154"/>
        <v>0</v>
      </c>
      <c r="M408" s="470">
        <v>0</v>
      </c>
      <c r="N408" s="470">
        <v>0</v>
      </c>
    </row>
    <row r="409" spans="1:14" s="420" customFormat="1" ht="15" hidden="1" customHeight="1">
      <c r="A409" s="1123"/>
      <c r="B409" s="1109"/>
      <c r="C409" s="1123"/>
      <c r="D409" s="1109"/>
      <c r="E409" s="1078"/>
      <c r="F409" s="1079"/>
      <c r="G409" s="472" t="s">
        <v>1</v>
      </c>
      <c r="H409" s="470">
        <f t="shared" si="152"/>
        <v>0</v>
      </c>
      <c r="I409" s="470">
        <f t="shared" si="153"/>
        <v>0</v>
      </c>
      <c r="J409" s="470">
        <v>0</v>
      </c>
      <c r="K409" s="470">
        <v>0</v>
      </c>
      <c r="L409" s="470">
        <f t="shared" si="154"/>
        <v>0</v>
      </c>
      <c r="M409" s="470">
        <v>0</v>
      </c>
      <c r="N409" s="470">
        <v>0</v>
      </c>
    </row>
    <row r="410" spans="1:14" s="420" customFormat="1" ht="15" hidden="1" customHeight="1">
      <c r="A410" s="1123"/>
      <c r="B410" s="1109"/>
      <c r="C410" s="1123"/>
      <c r="D410" s="1109"/>
      <c r="E410" s="1080"/>
      <c r="F410" s="1081"/>
      <c r="G410" s="472" t="s">
        <v>2</v>
      </c>
      <c r="H410" s="470">
        <f>I410+L410</f>
        <v>200000</v>
      </c>
      <c r="I410" s="470">
        <f t="shared" si="153"/>
        <v>200000</v>
      </c>
      <c r="J410" s="470">
        <f>J408+J409</f>
        <v>0</v>
      </c>
      <c r="K410" s="470">
        <f>K408+K409</f>
        <v>200000</v>
      </c>
      <c r="L410" s="470">
        <f t="shared" si="154"/>
        <v>0</v>
      </c>
      <c r="M410" s="470">
        <f>M408+M409</f>
        <v>0</v>
      </c>
      <c r="N410" s="470">
        <f>N408+N409</f>
        <v>0</v>
      </c>
    </row>
    <row r="411" spans="1:14" s="420" customFormat="1" ht="15" hidden="1" customHeight="1">
      <c r="A411" s="1123"/>
      <c r="B411" s="1146"/>
      <c r="C411" s="1123"/>
      <c r="D411" s="1146"/>
      <c r="E411" s="1076" t="s">
        <v>993</v>
      </c>
      <c r="F411" s="1077"/>
      <c r="G411" s="469" t="s">
        <v>0</v>
      </c>
      <c r="H411" s="470">
        <f t="shared" si="152"/>
        <v>100000</v>
      </c>
      <c r="I411" s="470">
        <f t="shared" si="153"/>
        <v>100000</v>
      </c>
      <c r="J411" s="470">
        <v>0</v>
      </c>
      <c r="K411" s="470">
        <v>100000</v>
      </c>
      <c r="L411" s="470">
        <f t="shared" si="154"/>
        <v>0</v>
      </c>
      <c r="M411" s="470">
        <v>0</v>
      </c>
      <c r="N411" s="470">
        <v>0</v>
      </c>
    </row>
    <row r="412" spans="1:14" s="420" customFormat="1" ht="15" hidden="1" customHeight="1">
      <c r="A412" s="1123"/>
      <c r="B412" s="1109"/>
      <c r="C412" s="1123"/>
      <c r="D412" s="1109"/>
      <c r="E412" s="1078"/>
      <c r="F412" s="1079"/>
      <c r="G412" s="472" t="s">
        <v>1</v>
      </c>
      <c r="H412" s="470">
        <f t="shared" si="152"/>
        <v>0</v>
      </c>
      <c r="I412" s="470">
        <f t="shared" si="153"/>
        <v>0</v>
      </c>
      <c r="J412" s="470">
        <v>0</v>
      </c>
      <c r="K412" s="470">
        <v>0</v>
      </c>
      <c r="L412" s="470">
        <f t="shared" si="154"/>
        <v>0</v>
      </c>
      <c r="M412" s="470">
        <v>0</v>
      </c>
      <c r="N412" s="470">
        <v>0</v>
      </c>
    </row>
    <row r="413" spans="1:14" s="420" customFormat="1" ht="15" hidden="1" customHeight="1">
      <c r="A413" s="1123"/>
      <c r="B413" s="1109"/>
      <c r="C413" s="1123"/>
      <c r="D413" s="1109"/>
      <c r="E413" s="1080"/>
      <c r="F413" s="1081"/>
      <c r="G413" s="472" t="s">
        <v>2</v>
      </c>
      <c r="H413" s="470">
        <f>I413+L413</f>
        <v>100000</v>
      </c>
      <c r="I413" s="470">
        <f t="shared" si="153"/>
        <v>100000</v>
      </c>
      <c r="J413" s="470">
        <f>J411+J412</f>
        <v>0</v>
      </c>
      <c r="K413" s="470">
        <f>K411+K412</f>
        <v>100000</v>
      </c>
      <c r="L413" s="470">
        <f t="shared" si="154"/>
        <v>0</v>
      </c>
      <c r="M413" s="470">
        <f>M411+M412</f>
        <v>0</v>
      </c>
      <c r="N413" s="470">
        <f>N411+N412</f>
        <v>0</v>
      </c>
    </row>
    <row r="414" spans="1:14" s="420" customFormat="1" ht="15" customHeight="1">
      <c r="A414" s="1123" t="s">
        <v>192</v>
      </c>
      <c r="B414" s="1146"/>
      <c r="C414" s="1123" t="s">
        <v>194</v>
      </c>
      <c r="D414" s="1146"/>
      <c r="E414" s="1076" t="s">
        <v>994</v>
      </c>
      <c r="F414" s="1077"/>
      <c r="G414" s="469" t="s">
        <v>0</v>
      </c>
      <c r="H414" s="470">
        <f t="shared" ref="H414:H415" si="168">I414+L414</f>
        <v>0</v>
      </c>
      <c r="I414" s="470">
        <f t="shared" si="153"/>
        <v>0</v>
      </c>
      <c r="J414" s="470">
        <v>0</v>
      </c>
      <c r="K414" s="470">
        <v>0</v>
      </c>
      <c r="L414" s="470">
        <f t="shared" si="154"/>
        <v>0</v>
      </c>
      <c r="M414" s="470">
        <v>0</v>
      </c>
      <c r="N414" s="470">
        <v>0</v>
      </c>
    </row>
    <row r="415" spans="1:14" s="420" customFormat="1" ht="15" customHeight="1">
      <c r="A415" s="1123"/>
      <c r="B415" s="1109"/>
      <c r="C415" s="1123"/>
      <c r="D415" s="1109"/>
      <c r="E415" s="1078"/>
      <c r="F415" s="1079"/>
      <c r="G415" s="472" t="s">
        <v>1</v>
      </c>
      <c r="H415" s="470">
        <f t="shared" si="168"/>
        <v>1000000</v>
      </c>
      <c r="I415" s="470">
        <f t="shared" si="153"/>
        <v>1000000</v>
      </c>
      <c r="J415" s="470">
        <v>0</v>
      </c>
      <c r="K415" s="470">
        <v>1000000</v>
      </c>
      <c r="L415" s="470">
        <f t="shared" si="154"/>
        <v>0</v>
      </c>
      <c r="M415" s="470">
        <v>0</v>
      </c>
      <c r="N415" s="470">
        <v>0</v>
      </c>
    </row>
    <row r="416" spans="1:14" s="420" customFormat="1" ht="15" customHeight="1">
      <c r="A416" s="1125"/>
      <c r="B416" s="1111"/>
      <c r="C416" s="1125"/>
      <c r="D416" s="1111"/>
      <c r="E416" s="1080"/>
      <c r="F416" s="1081"/>
      <c r="G416" s="472" t="s">
        <v>2</v>
      </c>
      <c r="H416" s="470">
        <f>I416+L416</f>
        <v>1000000</v>
      </c>
      <c r="I416" s="470">
        <f t="shared" si="153"/>
        <v>1000000</v>
      </c>
      <c r="J416" s="470">
        <f>J414+J415</f>
        <v>0</v>
      </c>
      <c r="K416" s="470">
        <f>K414+K415</f>
        <v>1000000</v>
      </c>
      <c r="L416" s="470">
        <f t="shared" si="154"/>
        <v>0</v>
      </c>
      <c r="M416" s="470">
        <f>M414+M415</f>
        <v>0</v>
      </c>
      <c r="N416" s="470">
        <f>N414+N415</f>
        <v>0</v>
      </c>
    </row>
    <row r="417" spans="1:14" s="420" customFormat="1" ht="15" hidden="1" customHeight="1">
      <c r="A417" s="1121" t="s">
        <v>53</v>
      </c>
      <c r="B417" s="1122"/>
      <c r="C417" s="1121" t="s">
        <v>206</v>
      </c>
      <c r="D417" s="1122"/>
      <c r="E417" s="1076" t="s">
        <v>995</v>
      </c>
      <c r="F417" s="1077"/>
      <c r="G417" s="469" t="s">
        <v>0</v>
      </c>
      <c r="H417" s="492">
        <f t="shared" si="152"/>
        <v>140000</v>
      </c>
      <c r="I417" s="492">
        <f t="shared" si="153"/>
        <v>0</v>
      </c>
      <c r="J417" s="492">
        <v>0</v>
      </c>
      <c r="K417" s="492">
        <v>0</v>
      </c>
      <c r="L417" s="492">
        <f t="shared" si="154"/>
        <v>140000</v>
      </c>
      <c r="M417" s="492">
        <v>0</v>
      </c>
      <c r="N417" s="492">
        <v>140000</v>
      </c>
    </row>
    <row r="418" spans="1:14" s="420" customFormat="1" ht="15" hidden="1" customHeight="1">
      <c r="A418" s="1123"/>
      <c r="B418" s="1109"/>
      <c r="C418" s="1123"/>
      <c r="D418" s="1109"/>
      <c r="E418" s="1078"/>
      <c r="F418" s="1079"/>
      <c r="G418" s="472" t="s">
        <v>1</v>
      </c>
      <c r="H418" s="492">
        <f t="shared" si="152"/>
        <v>0</v>
      </c>
      <c r="I418" s="492">
        <f t="shared" si="153"/>
        <v>0</v>
      </c>
      <c r="J418" s="492">
        <v>0</v>
      </c>
      <c r="K418" s="492">
        <v>0</v>
      </c>
      <c r="L418" s="492">
        <f t="shared" si="154"/>
        <v>0</v>
      </c>
      <c r="M418" s="492">
        <v>0</v>
      </c>
      <c r="N418" s="492">
        <v>0</v>
      </c>
    </row>
    <row r="419" spans="1:14" s="420" customFormat="1" ht="15" hidden="1" customHeight="1">
      <c r="A419" s="1123"/>
      <c r="B419" s="1109"/>
      <c r="C419" s="1123"/>
      <c r="D419" s="1109"/>
      <c r="E419" s="1080"/>
      <c r="F419" s="1081"/>
      <c r="G419" s="472" t="s">
        <v>2</v>
      </c>
      <c r="H419" s="470">
        <f>I419+L419</f>
        <v>140000</v>
      </c>
      <c r="I419" s="470">
        <f t="shared" si="153"/>
        <v>0</v>
      </c>
      <c r="J419" s="470">
        <f>J417+J418</f>
        <v>0</v>
      </c>
      <c r="K419" s="470">
        <f>K417+K418</f>
        <v>0</v>
      </c>
      <c r="L419" s="470">
        <f t="shared" si="154"/>
        <v>140000</v>
      </c>
      <c r="M419" s="470">
        <f>M417+M418</f>
        <v>0</v>
      </c>
      <c r="N419" s="470">
        <f>N417+N418</f>
        <v>140000</v>
      </c>
    </row>
    <row r="420" spans="1:14" s="420" customFormat="1" ht="15" customHeight="1">
      <c r="A420" s="1121" t="s">
        <v>59</v>
      </c>
      <c r="B420" s="1122"/>
      <c r="C420" s="1121" t="s">
        <v>240</v>
      </c>
      <c r="D420" s="1122"/>
      <c r="E420" s="1076" t="s">
        <v>996</v>
      </c>
      <c r="F420" s="1077"/>
      <c r="G420" s="469" t="s">
        <v>0</v>
      </c>
      <c r="H420" s="470">
        <f t="shared" ref="H420:H421" si="169">I420+L420</f>
        <v>0</v>
      </c>
      <c r="I420" s="470">
        <f t="shared" si="153"/>
        <v>0</v>
      </c>
      <c r="J420" s="470">
        <v>0</v>
      </c>
      <c r="K420" s="470">
        <v>0</v>
      </c>
      <c r="L420" s="470">
        <f t="shared" si="154"/>
        <v>0</v>
      </c>
      <c r="M420" s="470">
        <v>0</v>
      </c>
      <c r="N420" s="470">
        <v>0</v>
      </c>
    </row>
    <row r="421" spans="1:14" s="420" customFormat="1" ht="15" customHeight="1">
      <c r="A421" s="1123"/>
      <c r="B421" s="1109"/>
      <c r="C421" s="1123"/>
      <c r="D421" s="1109"/>
      <c r="E421" s="1078"/>
      <c r="F421" s="1079"/>
      <c r="G421" s="472" t="s">
        <v>1</v>
      </c>
      <c r="H421" s="470">
        <f t="shared" si="169"/>
        <v>340930</v>
      </c>
      <c r="I421" s="470">
        <f t="shared" si="153"/>
        <v>340930</v>
      </c>
      <c r="J421" s="470">
        <v>0</v>
      </c>
      <c r="K421" s="470">
        <v>340930</v>
      </c>
      <c r="L421" s="470">
        <f t="shared" si="154"/>
        <v>0</v>
      </c>
      <c r="M421" s="470">
        <v>0</v>
      </c>
      <c r="N421" s="470">
        <v>0</v>
      </c>
    </row>
    <row r="422" spans="1:14" s="420" customFormat="1" ht="15" customHeight="1">
      <c r="A422" s="1125"/>
      <c r="B422" s="1111"/>
      <c r="C422" s="1125"/>
      <c r="D422" s="1111"/>
      <c r="E422" s="1080"/>
      <c r="F422" s="1081"/>
      <c r="G422" s="472" t="s">
        <v>2</v>
      </c>
      <c r="H422" s="470">
        <f>I422+L422</f>
        <v>340930</v>
      </c>
      <c r="I422" s="470">
        <f t="shared" si="153"/>
        <v>340930</v>
      </c>
      <c r="J422" s="470">
        <f>J420+J421</f>
        <v>0</v>
      </c>
      <c r="K422" s="470">
        <f>K420+K421</f>
        <v>340930</v>
      </c>
      <c r="L422" s="470">
        <f t="shared" si="154"/>
        <v>0</v>
      </c>
      <c r="M422" s="470">
        <f>M420+M421</f>
        <v>0</v>
      </c>
      <c r="N422" s="470">
        <f>N420+N421</f>
        <v>0</v>
      </c>
    </row>
    <row r="423" spans="1:14" s="516" customFormat="1" ht="15" hidden="1" customHeight="1">
      <c r="A423" s="1102" t="s">
        <v>61</v>
      </c>
      <c r="B423" s="1103"/>
      <c r="C423" s="1102" t="s">
        <v>503</v>
      </c>
      <c r="D423" s="1103"/>
      <c r="E423" s="1076" t="s">
        <v>997</v>
      </c>
      <c r="F423" s="1077"/>
      <c r="G423" s="469" t="s">
        <v>0</v>
      </c>
      <c r="H423" s="470">
        <f t="shared" si="152"/>
        <v>4500000</v>
      </c>
      <c r="I423" s="470">
        <f t="shared" si="153"/>
        <v>4500000</v>
      </c>
      <c r="J423" s="470">
        <v>4500000</v>
      </c>
      <c r="K423" s="470">
        <v>0</v>
      </c>
      <c r="L423" s="470">
        <f t="shared" si="154"/>
        <v>0</v>
      </c>
      <c r="M423" s="470">
        <v>0</v>
      </c>
      <c r="N423" s="470">
        <v>0</v>
      </c>
    </row>
    <row r="424" spans="1:14" s="516" customFormat="1" ht="15" hidden="1" customHeight="1">
      <c r="A424" s="1074"/>
      <c r="B424" s="1109"/>
      <c r="C424" s="1074"/>
      <c r="D424" s="1109"/>
      <c r="E424" s="1078"/>
      <c r="F424" s="1079"/>
      <c r="G424" s="472" t="s">
        <v>1</v>
      </c>
      <c r="H424" s="470">
        <f t="shared" si="152"/>
        <v>0</v>
      </c>
      <c r="I424" s="470">
        <f t="shared" si="153"/>
        <v>0</v>
      </c>
      <c r="J424" s="470">
        <v>0</v>
      </c>
      <c r="K424" s="470">
        <v>0</v>
      </c>
      <c r="L424" s="470">
        <f t="shared" si="154"/>
        <v>0</v>
      </c>
      <c r="M424" s="470">
        <v>0</v>
      </c>
      <c r="N424" s="470">
        <v>0</v>
      </c>
    </row>
    <row r="425" spans="1:14" s="516" customFormat="1" ht="15" hidden="1" customHeight="1">
      <c r="A425" s="1074"/>
      <c r="B425" s="1109"/>
      <c r="C425" s="1074"/>
      <c r="D425" s="1109"/>
      <c r="E425" s="1080"/>
      <c r="F425" s="1081"/>
      <c r="G425" s="472" t="s">
        <v>2</v>
      </c>
      <c r="H425" s="470">
        <f>I425+L425</f>
        <v>4500000</v>
      </c>
      <c r="I425" s="470">
        <f t="shared" si="153"/>
        <v>4500000</v>
      </c>
      <c r="J425" s="470">
        <f>J423+J424</f>
        <v>4500000</v>
      </c>
      <c r="K425" s="470">
        <f>K423+K424</f>
        <v>0</v>
      </c>
      <c r="L425" s="470">
        <f t="shared" si="154"/>
        <v>0</v>
      </c>
      <c r="M425" s="470">
        <f>M423+M424</f>
        <v>0</v>
      </c>
      <c r="N425" s="470">
        <f>N423+N424</f>
        <v>0</v>
      </c>
    </row>
    <row r="426" spans="1:14" s="516" customFormat="1" ht="27.95" hidden="1" customHeight="1">
      <c r="A426" s="1074"/>
      <c r="B426" s="1075"/>
      <c r="C426" s="1074"/>
      <c r="D426" s="1075"/>
      <c r="E426" s="1076" t="s">
        <v>998</v>
      </c>
      <c r="F426" s="1077"/>
      <c r="G426" s="469" t="s">
        <v>0</v>
      </c>
      <c r="H426" s="470">
        <f t="shared" si="152"/>
        <v>288649</v>
      </c>
      <c r="I426" s="470">
        <f t="shared" si="153"/>
        <v>288649</v>
      </c>
      <c r="J426" s="470">
        <v>288649</v>
      </c>
      <c r="K426" s="470">
        <v>0</v>
      </c>
      <c r="L426" s="470">
        <f t="shared" si="154"/>
        <v>0</v>
      </c>
      <c r="M426" s="470">
        <v>0</v>
      </c>
      <c r="N426" s="470">
        <v>0</v>
      </c>
    </row>
    <row r="427" spans="1:14" s="516" customFormat="1" ht="27.95" hidden="1" customHeight="1">
      <c r="A427" s="1074"/>
      <c r="B427" s="1109"/>
      <c r="C427" s="1074"/>
      <c r="D427" s="1109"/>
      <c r="E427" s="1078"/>
      <c r="F427" s="1079"/>
      <c r="G427" s="472" t="s">
        <v>1</v>
      </c>
      <c r="H427" s="470">
        <f t="shared" si="152"/>
        <v>0</v>
      </c>
      <c r="I427" s="470">
        <f t="shared" si="153"/>
        <v>0</v>
      </c>
      <c r="J427" s="470">
        <v>0</v>
      </c>
      <c r="K427" s="470">
        <v>0</v>
      </c>
      <c r="L427" s="470">
        <f t="shared" si="154"/>
        <v>0</v>
      </c>
      <c r="M427" s="470">
        <v>0</v>
      </c>
      <c r="N427" s="470">
        <v>0</v>
      </c>
    </row>
    <row r="428" spans="1:14" s="516" customFormat="1" ht="27.95" hidden="1" customHeight="1">
      <c r="A428" s="1074"/>
      <c r="B428" s="1109"/>
      <c r="C428" s="1074"/>
      <c r="D428" s="1109"/>
      <c r="E428" s="1080"/>
      <c r="F428" s="1081"/>
      <c r="G428" s="472" t="s">
        <v>2</v>
      </c>
      <c r="H428" s="470">
        <f>I428+L428</f>
        <v>288649</v>
      </c>
      <c r="I428" s="470">
        <f t="shared" si="153"/>
        <v>288649</v>
      </c>
      <c r="J428" s="470">
        <f>J426+J427</f>
        <v>288649</v>
      </c>
      <c r="K428" s="470">
        <f>K426+K427</f>
        <v>0</v>
      </c>
      <c r="L428" s="470">
        <f t="shared" si="154"/>
        <v>0</v>
      </c>
      <c r="M428" s="470">
        <f>M426+M427</f>
        <v>0</v>
      </c>
      <c r="N428" s="470">
        <f>N426+N427</f>
        <v>0</v>
      </c>
    </row>
    <row r="429" spans="1:14" s="516" customFormat="1" ht="15" hidden="1" customHeight="1">
      <c r="A429" s="1074"/>
      <c r="B429" s="1075"/>
      <c r="C429" s="1102" t="s">
        <v>391</v>
      </c>
      <c r="D429" s="1103"/>
      <c r="E429" s="1076" t="s">
        <v>999</v>
      </c>
      <c r="F429" s="1077"/>
      <c r="G429" s="469" t="s">
        <v>0</v>
      </c>
      <c r="H429" s="470">
        <f t="shared" si="152"/>
        <v>915544</v>
      </c>
      <c r="I429" s="470">
        <f t="shared" si="153"/>
        <v>915544</v>
      </c>
      <c r="J429" s="470">
        <v>915544</v>
      </c>
      <c r="K429" s="470">
        <v>0</v>
      </c>
      <c r="L429" s="470">
        <f t="shared" si="154"/>
        <v>0</v>
      </c>
      <c r="M429" s="470">
        <v>0</v>
      </c>
      <c r="N429" s="470">
        <v>0</v>
      </c>
    </row>
    <row r="430" spans="1:14" s="516" customFormat="1" ht="15" hidden="1" customHeight="1">
      <c r="A430" s="1074"/>
      <c r="B430" s="1109"/>
      <c r="C430" s="1074"/>
      <c r="D430" s="1109"/>
      <c r="E430" s="1078"/>
      <c r="F430" s="1079"/>
      <c r="G430" s="472" t="s">
        <v>1</v>
      </c>
      <c r="H430" s="470">
        <f t="shared" si="152"/>
        <v>0</v>
      </c>
      <c r="I430" s="470">
        <f t="shared" si="153"/>
        <v>0</v>
      </c>
      <c r="J430" s="470">
        <v>0</v>
      </c>
      <c r="K430" s="470">
        <v>0</v>
      </c>
      <c r="L430" s="470">
        <f t="shared" si="154"/>
        <v>0</v>
      </c>
      <c r="M430" s="470">
        <v>0</v>
      </c>
      <c r="N430" s="470">
        <v>0</v>
      </c>
    </row>
    <row r="431" spans="1:14" s="516" customFormat="1" ht="15" hidden="1" customHeight="1">
      <c r="A431" s="1074"/>
      <c r="B431" s="1109"/>
      <c r="C431" s="1110"/>
      <c r="D431" s="1111"/>
      <c r="E431" s="1080"/>
      <c r="F431" s="1081"/>
      <c r="G431" s="472" t="s">
        <v>2</v>
      </c>
      <c r="H431" s="470">
        <f>I431+L431</f>
        <v>915544</v>
      </c>
      <c r="I431" s="470">
        <f t="shared" si="153"/>
        <v>915544</v>
      </c>
      <c r="J431" s="470">
        <f>J429+J430</f>
        <v>915544</v>
      </c>
      <c r="K431" s="470">
        <f>K429+K430</f>
        <v>0</v>
      </c>
      <c r="L431" s="470">
        <f t="shared" si="154"/>
        <v>0</v>
      </c>
      <c r="M431" s="470">
        <f>M429+M430</f>
        <v>0</v>
      </c>
      <c r="N431" s="470">
        <f>N429+N430</f>
        <v>0</v>
      </c>
    </row>
    <row r="432" spans="1:14" s="516" customFormat="1" ht="15" hidden="1" customHeight="1">
      <c r="A432" s="1074"/>
      <c r="B432" s="1075"/>
      <c r="C432" s="1102" t="s">
        <v>394</v>
      </c>
      <c r="D432" s="1103"/>
      <c r="E432" s="1076" t="s">
        <v>1000</v>
      </c>
      <c r="F432" s="1077"/>
      <c r="G432" s="469" t="s">
        <v>0</v>
      </c>
      <c r="H432" s="470">
        <f t="shared" si="152"/>
        <v>60000</v>
      </c>
      <c r="I432" s="470">
        <f t="shared" si="153"/>
        <v>60000</v>
      </c>
      <c r="J432" s="470">
        <v>60000</v>
      </c>
      <c r="K432" s="470">
        <v>0</v>
      </c>
      <c r="L432" s="470">
        <f t="shared" si="154"/>
        <v>0</v>
      </c>
      <c r="M432" s="470">
        <v>0</v>
      </c>
      <c r="N432" s="470">
        <v>0</v>
      </c>
    </row>
    <row r="433" spans="1:14" s="516" customFormat="1" ht="15" hidden="1" customHeight="1">
      <c r="A433" s="1074"/>
      <c r="B433" s="1109"/>
      <c r="C433" s="1074"/>
      <c r="D433" s="1109"/>
      <c r="E433" s="1078"/>
      <c r="F433" s="1079"/>
      <c r="G433" s="472" t="s">
        <v>1</v>
      </c>
      <c r="H433" s="470">
        <f t="shared" si="152"/>
        <v>0</v>
      </c>
      <c r="I433" s="470">
        <f t="shared" si="153"/>
        <v>0</v>
      </c>
      <c r="J433" s="470">
        <v>0</v>
      </c>
      <c r="K433" s="470">
        <v>0</v>
      </c>
      <c r="L433" s="470">
        <f t="shared" si="154"/>
        <v>0</v>
      </c>
      <c r="M433" s="470">
        <v>0</v>
      </c>
      <c r="N433" s="470">
        <v>0</v>
      </c>
    </row>
    <row r="434" spans="1:14" s="516" customFormat="1" ht="15" hidden="1" customHeight="1">
      <c r="A434" s="1074"/>
      <c r="B434" s="1109"/>
      <c r="C434" s="1110"/>
      <c r="D434" s="1111"/>
      <c r="E434" s="1080"/>
      <c r="F434" s="1081"/>
      <c r="G434" s="472" t="s">
        <v>2</v>
      </c>
      <c r="H434" s="470">
        <f>I434+L434</f>
        <v>60000</v>
      </c>
      <c r="I434" s="470">
        <f t="shared" si="153"/>
        <v>60000</v>
      </c>
      <c r="J434" s="470">
        <f>J432+J433</f>
        <v>60000</v>
      </c>
      <c r="K434" s="470">
        <f>K432+K433</f>
        <v>0</v>
      </c>
      <c r="L434" s="470">
        <f t="shared" si="154"/>
        <v>0</v>
      </c>
      <c r="M434" s="470">
        <f>M432+M433</f>
        <v>0</v>
      </c>
      <c r="N434" s="470">
        <f>N432+N433</f>
        <v>0</v>
      </c>
    </row>
    <row r="435" spans="1:14" s="420" customFormat="1" ht="15" hidden="1" customHeight="1">
      <c r="A435" s="1123"/>
      <c r="B435" s="1146"/>
      <c r="C435" s="1123" t="s">
        <v>954</v>
      </c>
      <c r="D435" s="1146"/>
      <c r="E435" s="1076" t="s">
        <v>1001</v>
      </c>
      <c r="F435" s="1077"/>
      <c r="G435" s="469" t="s">
        <v>0</v>
      </c>
      <c r="H435" s="470">
        <f>I435+L435</f>
        <v>900000</v>
      </c>
      <c r="I435" s="470">
        <f>J435+K435</f>
        <v>230000</v>
      </c>
      <c r="J435" s="470">
        <v>0</v>
      </c>
      <c r="K435" s="470">
        <v>230000</v>
      </c>
      <c r="L435" s="470">
        <f>M435+N435</f>
        <v>670000</v>
      </c>
      <c r="M435" s="470">
        <v>0</v>
      </c>
      <c r="N435" s="470">
        <v>670000</v>
      </c>
    </row>
    <row r="436" spans="1:14" s="420" customFormat="1" ht="15" hidden="1" customHeight="1">
      <c r="A436" s="1123"/>
      <c r="B436" s="1109"/>
      <c r="C436" s="1123"/>
      <c r="D436" s="1109"/>
      <c r="E436" s="1078"/>
      <c r="F436" s="1079"/>
      <c r="G436" s="472" t="s">
        <v>1</v>
      </c>
      <c r="H436" s="470">
        <f t="shared" ref="H436" si="170">I436+L436</f>
        <v>0</v>
      </c>
      <c r="I436" s="470">
        <f t="shared" ref="I436:I437" si="171">J436+K436</f>
        <v>0</v>
      </c>
      <c r="J436" s="470">
        <v>0</v>
      </c>
      <c r="K436" s="470">
        <v>0</v>
      </c>
      <c r="L436" s="470">
        <f t="shared" ref="L436:L437" si="172">M436+N436</f>
        <v>0</v>
      </c>
      <c r="M436" s="470">
        <v>0</v>
      </c>
      <c r="N436" s="470">
        <v>0</v>
      </c>
    </row>
    <row r="437" spans="1:14" s="420" customFormat="1" ht="15" hidden="1" customHeight="1">
      <c r="A437" s="1123"/>
      <c r="B437" s="1109"/>
      <c r="C437" s="1125"/>
      <c r="D437" s="1111"/>
      <c r="E437" s="1080"/>
      <c r="F437" s="1081"/>
      <c r="G437" s="472" t="s">
        <v>2</v>
      </c>
      <c r="H437" s="470">
        <f>I437+L437</f>
        <v>900000</v>
      </c>
      <c r="I437" s="470">
        <f t="shared" si="171"/>
        <v>230000</v>
      </c>
      <c r="J437" s="470">
        <f>J435+J436</f>
        <v>0</v>
      </c>
      <c r="K437" s="470">
        <f>K435+K436</f>
        <v>230000</v>
      </c>
      <c r="L437" s="470">
        <f t="shared" si="172"/>
        <v>670000</v>
      </c>
      <c r="M437" s="470">
        <f>M435+M436</f>
        <v>0</v>
      </c>
      <c r="N437" s="470">
        <f>N435+N436</f>
        <v>670000</v>
      </c>
    </row>
    <row r="438" spans="1:14" s="420" customFormat="1" ht="15" hidden="1" customHeight="1">
      <c r="A438" s="1123"/>
      <c r="B438" s="1146"/>
      <c r="C438" s="1121" t="s">
        <v>1002</v>
      </c>
      <c r="D438" s="1122"/>
      <c r="E438" s="1076" t="s">
        <v>1003</v>
      </c>
      <c r="F438" s="1077"/>
      <c r="G438" s="469" t="s">
        <v>0</v>
      </c>
      <c r="H438" s="470">
        <f t="shared" si="152"/>
        <v>350000</v>
      </c>
      <c r="I438" s="470">
        <f t="shared" si="153"/>
        <v>0</v>
      </c>
      <c r="J438" s="470">
        <v>0</v>
      </c>
      <c r="K438" s="470">
        <v>0</v>
      </c>
      <c r="L438" s="470">
        <f t="shared" si="154"/>
        <v>350000</v>
      </c>
      <c r="M438" s="470">
        <v>0</v>
      </c>
      <c r="N438" s="470">
        <v>350000</v>
      </c>
    </row>
    <row r="439" spans="1:14" s="420" customFormat="1" ht="15" hidden="1" customHeight="1">
      <c r="A439" s="1123"/>
      <c r="B439" s="1109"/>
      <c r="C439" s="1123"/>
      <c r="D439" s="1109"/>
      <c r="E439" s="1078"/>
      <c r="F439" s="1079"/>
      <c r="G439" s="472" t="s">
        <v>1</v>
      </c>
      <c r="H439" s="470">
        <f t="shared" si="152"/>
        <v>0</v>
      </c>
      <c r="I439" s="470">
        <f t="shared" si="153"/>
        <v>0</v>
      </c>
      <c r="J439" s="470">
        <v>0</v>
      </c>
      <c r="K439" s="470">
        <v>0</v>
      </c>
      <c r="L439" s="470">
        <f t="shared" si="154"/>
        <v>0</v>
      </c>
      <c r="M439" s="470">
        <v>0</v>
      </c>
      <c r="N439" s="470">
        <v>0</v>
      </c>
    </row>
    <row r="440" spans="1:14" s="420" customFormat="1" ht="15" hidden="1" customHeight="1">
      <c r="A440" s="1123"/>
      <c r="B440" s="1109"/>
      <c r="C440" s="1125"/>
      <c r="D440" s="1111"/>
      <c r="E440" s="1080"/>
      <c r="F440" s="1081"/>
      <c r="G440" s="472" t="s">
        <v>2</v>
      </c>
      <c r="H440" s="470">
        <f>I440+L440</f>
        <v>350000</v>
      </c>
      <c r="I440" s="470">
        <f t="shared" si="153"/>
        <v>0</v>
      </c>
      <c r="J440" s="470">
        <f>J438+J439</f>
        <v>0</v>
      </c>
      <c r="K440" s="470">
        <f>K438+K439</f>
        <v>0</v>
      </c>
      <c r="L440" s="470">
        <f t="shared" si="154"/>
        <v>350000</v>
      </c>
      <c r="M440" s="470">
        <f>M438+M439</f>
        <v>0</v>
      </c>
      <c r="N440" s="470">
        <f>N438+N439</f>
        <v>350000</v>
      </c>
    </row>
    <row r="441" spans="1:14" s="420" customFormat="1" ht="15" hidden="1" customHeight="1">
      <c r="A441" s="1123"/>
      <c r="B441" s="1146"/>
      <c r="C441" s="1121" t="s">
        <v>397</v>
      </c>
      <c r="D441" s="1122"/>
      <c r="E441" s="1076" t="s">
        <v>1004</v>
      </c>
      <c r="F441" s="1077"/>
      <c r="G441" s="469" t="s">
        <v>0</v>
      </c>
      <c r="H441" s="492">
        <f t="shared" si="152"/>
        <v>30000</v>
      </c>
      <c r="I441" s="492">
        <f t="shared" si="153"/>
        <v>30000</v>
      </c>
      <c r="J441" s="492">
        <v>0</v>
      </c>
      <c r="K441" s="492">
        <v>30000</v>
      </c>
      <c r="L441" s="492">
        <f t="shared" si="154"/>
        <v>0</v>
      </c>
      <c r="M441" s="492">
        <v>0</v>
      </c>
      <c r="N441" s="492">
        <v>0</v>
      </c>
    </row>
    <row r="442" spans="1:14" s="420" customFormat="1" ht="15" hidden="1" customHeight="1">
      <c r="A442" s="1123"/>
      <c r="B442" s="1109"/>
      <c r="C442" s="1123"/>
      <c r="D442" s="1109"/>
      <c r="E442" s="1078"/>
      <c r="F442" s="1079"/>
      <c r="G442" s="472" t="s">
        <v>1</v>
      </c>
      <c r="H442" s="492">
        <f t="shared" si="152"/>
        <v>0</v>
      </c>
      <c r="I442" s="492">
        <f t="shared" si="153"/>
        <v>0</v>
      </c>
      <c r="J442" s="492">
        <v>0</v>
      </c>
      <c r="K442" s="492">
        <v>0</v>
      </c>
      <c r="L442" s="492">
        <f t="shared" si="154"/>
        <v>0</v>
      </c>
      <c r="M442" s="492">
        <v>0</v>
      </c>
      <c r="N442" s="492">
        <v>0</v>
      </c>
    </row>
    <row r="443" spans="1:14" s="420" customFormat="1" ht="15" hidden="1" customHeight="1">
      <c r="A443" s="1123"/>
      <c r="B443" s="1109"/>
      <c r="C443" s="1123"/>
      <c r="D443" s="1109"/>
      <c r="E443" s="1080"/>
      <c r="F443" s="1081"/>
      <c r="G443" s="472" t="s">
        <v>2</v>
      </c>
      <c r="H443" s="470">
        <f>I443+L443</f>
        <v>30000</v>
      </c>
      <c r="I443" s="470">
        <f t="shared" si="153"/>
        <v>30000</v>
      </c>
      <c r="J443" s="470">
        <f>J441+J442</f>
        <v>0</v>
      </c>
      <c r="K443" s="470">
        <f>K441+K442</f>
        <v>30000</v>
      </c>
      <c r="L443" s="470">
        <f t="shared" si="154"/>
        <v>0</v>
      </c>
      <c r="M443" s="470">
        <f>M441+M442</f>
        <v>0</v>
      </c>
      <c r="N443" s="470">
        <f>N441+N442</f>
        <v>0</v>
      </c>
    </row>
    <row r="444" spans="1:14" s="516" customFormat="1" ht="15" hidden="1" customHeight="1">
      <c r="A444" s="1074"/>
      <c r="B444" s="1075"/>
      <c r="C444" s="1074"/>
      <c r="D444" s="1075"/>
      <c r="E444" s="1076" t="s">
        <v>1005</v>
      </c>
      <c r="F444" s="1077"/>
      <c r="G444" s="469" t="s">
        <v>0</v>
      </c>
      <c r="H444" s="470">
        <f t="shared" si="152"/>
        <v>70000</v>
      </c>
      <c r="I444" s="470">
        <f t="shared" si="153"/>
        <v>0</v>
      </c>
      <c r="J444" s="470">
        <v>0</v>
      </c>
      <c r="K444" s="470">
        <v>0</v>
      </c>
      <c r="L444" s="470">
        <f t="shared" si="154"/>
        <v>70000</v>
      </c>
      <c r="M444" s="470">
        <v>0</v>
      </c>
      <c r="N444" s="470">
        <v>70000</v>
      </c>
    </row>
    <row r="445" spans="1:14" s="516" customFormat="1" ht="15" hidden="1" customHeight="1">
      <c r="A445" s="1074"/>
      <c r="B445" s="1109"/>
      <c r="C445" s="1074"/>
      <c r="D445" s="1177"/>
      <c r="E445" s="1078"/>
      <c r="F445" s="1079"/>
      <c r="G445" s="472" t="s">
        <v>1</v>
      </c>
      <c r="H445" s="470">
        <f t="shared" si="152"/>
        <v>0</v>
      </c>
      <c r="I445" s="470">
        <f t="shared" si="153"/>
        <v>0</v>
      </c>
      <c r="J445" s="470">
        <v>0</v>
      </c>
      <c r="K445" s="470">
        <v>0</v>
      </c>
      <c r="L445" s="470">
        <f t="shared" si="154"/>
        <v>0</v>
      </c>
      <c r="M445" s="470">
        <v>0</v>
      </c>
      <c r="N445" s="470">
        <v>0</v>
      </c>
    </row>
    <row r="446" spans="1:14" s="516" customFormat="1" ht="15" hidden="1" customHeight="1">
      <c r="A446" s="1074"/>
      <c r="B446" s="1109"/>
      <c r="C446" s="1074"/>
      <c r="D446" s="1109"/>
      <c r="E446" s="1080"/>
      <c r="F446" s="1081"/>
      <c r="G446" s="472" t="s">
        <v>2</v>
      </c>
      <c r="H446" s="470">
        <f>I446+L446</f>
        <v>70000</v>
      </c>
      <c r="I446" s="470">
        <f t="shared" si="153"/>
        <v>0</v>
      </c>
      <c r="J446" s="470">
        <f>J444+J445</f>
        <v>0</v>
      </c>
      <c r="K446" s="470">
        <f>K444+K445</f>
        <v>0</v>
      </c>
      <c r="L446" s="470">
        <f t="shared" si="154"/>
        <v>70000</v>
      </c>
      <c r="M446" s="470">
        <f>M444+M445</f>
        <v>0</v>
      </c>
      <c r="N446" s="470">
        <f>N444+N445</f>
        <v>70000</v>
      </c>
    </row>
    <row r="447" spans="1:14" s="516" customFormat="1" ht="15" hidden="1" customHeight="1">
      <c r="A447" s="1074"/>
      <c r="B447" s="1075"/>
      <c r="C447" s="1074"/>
      <c r="D447" s="1075"/>
      <c r="E447" s="1076" t="s">
        <v>1006</v>
      </c>
      <c r="F447" s="1077"/>
      <c r="G447" s="469" t="s">
        <v>0</v>
      </c>
      <c r="H447" s="470">
        <f t="shared" si="152"/>
        <v>260000</v>
      </c>
      <c r="I447" s="470">
        <f t="shared" si="153"/>
        <v>0</v>
      </c>
      <c r="J447" s="470">
        <v>0</v>
      </c>
      <c r="K447" s="470">
        <v>0</v>
      </c>
      <c r="L447" s="470">
        <f t="shared" si="154"/>
        <v>260000</v>
      </c>
      <c r="M447" s="470">
        <v>0</v>
      </c>
      <c r="N447" s="470">
        <v>260000</v>
      </c>
    </row>
    <row r="448" spans="1:14" s="516" customFormat="1" ht="15" hidden="1" customHeight="1">
      <c r="A448" s="1074"/>
      <c r="B448" s="1109"/>
      <c r="C448" s="1074"/>
      <c r="D448" s="1109"/>
      <c r="E448" s="1078"/>
      <c r="F448" s="1079"/>
      <c r="G448" s="472" t="s">
        <v>1</v>
      </c>
      <c r="H448" s="470">
        <f t="shared" si="152"/>
        <v>0</v>
      </c>
      <c r="I448" s="470">
        <f t="shared" si="153"/>
        <v>0</v>
      </c>
      <c r="J448" s="470">
        <v>0</v>
      </c>
      <c r="K448" s="470">
        <v>0</v>
      </c>
      <c r="L448" s="470">
        <f t="shared" si="154"/>
        <v>0</v>
      </c>
      <c r="M448" s="470">
        <v>0</v>
      </c>
      <c r="N448" s="470">
        <v>0</v>
      </c>
    </row>
    <row r="449" spans="1:14" s="516" customFormat="1" ht="15" hidden="1" customHeight="1">
      <c r="A449" s="1074"/>
      <c r="B449" s="1109"/>
      <c r="C449" s="1074"/>
      <c r="D449" s="1109"/>
      <c r="E449" s="1080"/>
      <c r="F449" s="1081"/>
      <c r="G449" s="472" t="s">
        <v>2</v>
      </c>
      <c r="H449" s="470">
        <f>I449+L449</f>
        <v>260000</v>
      </c>
      <c r="I449" s="470">
        <f t="shared" si="153"/>
        <v>0</v>
      </c>
      <c r="J449" s="470">
        <f>J447+J448</f>
        <v>0</v>
      </c>
      <c r="K449" s="470">
        <f>K447+K448</f>
        <v>0</v>
      </c>
      <c r="L449" s="470">
        <f t="shared" si="154"/>
        <v>260000</v>
      </c>
      <c r="M449" s="470">
        <f>M447+M448</f>
        <v>0</v>
      </c>
      <c r="N449" s="470">
        <f>N447+N448</f>
        <v>260000</v>
      </c>
    </row>
    <row r="450" spans="1:14" s="516" customFormat="1" ht="15" hidden="1" customHeight="1">
      <c r="A450" s="1074"/>
      <c r="B450" s="1075"/>
      <c r="C450" s="1074"/>
      <c r="D450" s="1075"/>
      <c r="E450" s="1076" t="s">
        <v>1007</v>
      </c>
      <c r="F450" s="1077"/>
      <c r="G450" s="469" t="s">
        <v>0</v>
      </c>
      <c r="H450" s="470">
        <f t="shared" si="152"/>
        <v>1497800</v>
      </c>
      <c r="I450" s="470">
        <f t="shared" si="153"/>
        <v>1497800</v>
      </c>
      <c r="J450" s="470">
        <v>1497800</v>
      </c>
      <c r="K450" s="470">
        <v>0</v>
      </c>
      <c r="L450" s="470">
        <f t="shared" si="154"/>
        <v>0</v>
      </c>
      <c r="M450" s="470">
        <v>0</v>
      </c>
      <c r="N450" s="470">
        <v>0</v>
      </c>
    </row>
    <row r="451" spans="1:14" s="516" customFormat="1" ht="15" hidden="1" customHeight="1">
      <c r="A451" s="1074"/>
      <c r="B451" s="1109"/>
      <c r="C451" s="1074"/>
      <c r="D451" s="1109"/>
      <c r="E451" s="1078"/>
      <c r="F451" s="1079"/>
      <c r="G451" s="472" t="s">
        <v>1</v>
      </c>
      <c r="H451" s="470">
        <f t="shared" si="152"/>
        <v>0</v>
      </c>
      <c r="I451" s="470">
        <f t="shared" si="153"/>
        <v>0</v>
      </c>
      <c r="J451" s="470">
        <v>0</v>
      </c>
      <c r="K451" s="470">
        <v>0</v>
      </c>
      <c r="L451" s="470">
        <f t="shared" si="154"/>
        <v>0</v>
      </c>
      <c r="M451" s="470">
        <v>0</v>
      </c>
      <c r="N451" s="470">
        <v>0</v>
      </c>
    </row>
    <row r="452" spans="1:14" s="516" customFormat="1" ht="15" hidden="1" customHeight="1">
      <c r="A452" s="1074"/>
      <c r="B452" s="1109"/>
      <c r="C452" s="1074"/>
      <c r="D452" s="1109"/>
      <c r="E452" s="1080"/>
      <c r="F452" s="1081"/>
      <c r="G452" s="472" t="s">
        <v>2</v>
      </c>
      <c r="H452" s="470">
        <f>I452+L452</f>
        <v>1497800</v>
      </c>
      <c r="I452" s="470">
        <f t="shared" si="153"/>
        <v>1497800</v>
      </c>
      <c r="J452" s="470">
        <f>J450+J451</f>
        <v>1497800</v>
      </c>
      <c r="K452" s="470">
        <f>K450+K451</f>
        <v>0</v>
      </c>
      <c r="L452" s="470">
        <f t="shared" si="154"/>
        <v>0</v>
      </c>
      <c r="M452" s="470">
        <f>M450+M451</f>
        <v>0</v>
      </c>
      <c r="N452" s="470">
        <f>N450+N451</f>
        <v>0</v>
      </c>
    </row>
    <row r="453" spans="1:14" s="516" customFormat="1" ht="15" hidden="1" customHeight="1">
      <c r="A453" s="1074"/>
      <c r="B453" s="1075"/>
      <c r="C453" s="1074"/>
      <c r="D453" s="1075"/>
      <c r="E453" s="1076" t="s">
        <v>1008</v>
      </c>
      <c r="F453" s="1077"/>
      <c r="G453" s="469" t="s">
        <v>0</v>
      </c>
      <c r="H453" s="470">
        <f t="shared" si="152"/>
        <v>120000</v>
      </c>
      <c r="I453" s="470">
        <f t="shared" si="153"/>
        <v>120000</v>
      </c>
      <c r="J453" s="470">
        <v>120000</v>
      </c>
      <c r="K453" s="470">
        <v>0</v>
      </c>
      <c r="L453" s="470">
        <f t="shared" si="154"/>
        <v>0</v>
      </c>
      <c r="M453" s="470">
        <v>0</v>
      </c>
      <c r="N453" s="470">
        <v>0</v>
      </c>
    </row>
    <row r="454" spans="1:14" s="516" customFormat="1" ht="15" hidden="1" customHeight="1">
      <c r="A454" s="1074"/>
      <c r="B454" s="1109"/>
      <c r="C454" s="1074"/>
      <c r="D454" s="1109"/>
      <c r="E454" s="1078"/>
      <c r="F454" s="1079"/>
      <c r="G454" s="472" t="s">
        <v>1</v>
      </c>
      <c r="H454" s="470">
        <f t="shared" si="152"/>
        <v>0</v>
      </c>
      <c r="I454" s="470">
        <f t="shared" si="153"/>
        <v>0</v>
      </c>
      <c r="J454" s="470">
        <v>0</v>
      </c>
      <c r="K454" s="470">
        <v>0</v>
      </c>
      <c r="L454" s="470">
        <f t="shared" si="154"/>
        <v>0</v>
      </c>
      <c r="M454" s="470">
        <v>0</v>
      </c>
      <c r="N454" s="470">
        <v>0</v>
      </c>
    </row>
    <row r="455" spans="1:14" s="516" customFormat="1" ht="15" hidden="1" customHeight="1">
      <c r="A455" s="1074"/>
      <c r="B455" s="1109"/>
      <c r="C455" s="1110"/>
      <c r="D455" s="1111"/>
      <c r="E455" s="1080"/>
      <c r="F455" s="1081"/>
      <c r="G455" s="472" t="s">
        <v>2</v>
      </c>
      <c r="H455" s="470">
        <f>I455+L455</f>
        <v>120000</v>
      </c>
      <c r="I455" s="470">
        <f t="shared" si="153"/>
        <v>120000</v>
      </c>
      <c r="J455" s="470">
        <f>J453+J454</f>
        <v>120000</v>
      </c>
      <c r="K455" s="470">
        <f>K453+K454</f>
        <v>0</v>
      </c>
      <c r="L455" s="470">
        <f t="shared" si="154"/>
        <v>0</v>
      </c>
      <c r="M455" s="470">
        <f>M453+M454</f>
        <v>0</v>
      </c>
      <c r="N455" s="470">
        <f>N453+N454</f>
        <v>0</v>
      </c>
    </row>
    <row r="456" spans="1:14" s="420" customFormat="1" ht="15" hidden="1" customHeight="1">
      <c r="A456" s="1123"/>
      <c r="B456" s="1146"/>
      <c r="C456" s="1121" t="s">
        <v>956</v>
      </c>
      <c r="D456" s="1122"/>
      <c r="E456" s="1076" t="s">
        <v>1009</v>
      </c>
      <c r="F456" s="1077"/>
      <c r="G456" s="469" t="s">
        <v>0</v>
      </c>
      <c r="H456" s="492">
        <f>I456+L456</f>
        <v>200000</v>
      </c>
      <c r="I456" s="492">
        <f>J456+K456</f>
        <v>0</v>
      </c>
      <c r="J456" s="492">
        <v>0</v>
      </c>
      <c r="K456" s="492">
        <v>0</v>
      </c>
      <c r="L456" s="492">
        <f>M456+N456</f>
        <v>200000</v>
      </c>
      <c r="M456" s="492">
        <v>0</v>
      </c>
      <c r="N456" s="492">
        <v>200000</v>
      </c>
    </row>
    <row r="457" spans="1:14" s="420" customFormat="1" ht="15" hidden="1" customHeight="1">
      <c r="A457" s="1123"/>
      <c r="B457" s="1109"/>
      <c r="C457" s="1123"/>
      <c r="D457" s="1109"/>
      <c r="E457" s="1078"/>
      <c r="F457" s="1079"/>
      <c r="G457" s="472" t="s">
        <v>1</v>
      </c>
      <c r="H457" s="492">
        <f t="shared" ref="H457" si="173">I457+L457</f>
        <v>0</v>
      </c>
      <c r="I457" s="492">
        <f t="shared" ref="I457:I458" si="174">J457+K457</f>
        <v>0</v>
      </c>
      <c r="J457" s="492">
        <v>0</v>
      </c>
      <c r="K457" s="492">
        <v>0</v>
      </c>
      <c r="L457" s="492">
        <f t="shared" ref="L457:L458" si="175">M457+N457</f>
        <v>0</v>
      </c>
      <c r="M457" s="492">
        <v>0</v>
      </c>
      <c r="N457" s="492">
        <v>0</v>
      </c>
    </row>
    <row r="458" spans="1:14" s="420" customFormat="1" ht="15" hidden="1" customHeight="1">
      <c r="A458" s="1125"/>
      <c r="B458" s="1111"/>
      <c r="C458" s="1125"/>
      <c r="D458" s="1111"/>
      <c r="E458" s="1080"/>
      <c r="F458" s="1081"/>
      <c r="G458" s="472" t="s">
        <v>2</v>
      </c>
      <c r="H458" s="470">
        <f>I458+L458</f>
        <v>200000</v>
      </c>
      <c r="I458" s="470">
        <f t="shared" si="174"/>
        <v>0</v>
      </c>
      <c r="J458" s="470">
        <f>J456+J457</f>
        <v>0</v>
      </c>
      <c r="K458" s="470">
        <f>K456+K457</f>
        <v>0</v>
      </c>
      <c r="L458" s="470">
        <f t="shared" si="175"/>
        <v>200000</v>
      </c>
      <c r="M458" s="470">
        <f>M456+M457</f>
        <v>0</v>
      </c>
      <c r="N458" s="470">
        <f>N456+N457</f>
        <v>200000</v>
      </c>
    </row>
    <row r="459" spans="1:14" s="516" customFormat="1" ht="15" hidden="1" customHeight="1">
      <c r="A459" s="1102" t="s">
        <v>25</v>
      </c>
      <c r="B459" s="1103"/>
      <c r="C459" s="1102" t="s">
        <v>1010</v>
      </c>
      <c r="D459" s="1103"/>
      <c r="E459" s="1076" t="s">
        <v>1011</v>
      </c>
      <c r="F459" s="1077"/>
      <c r="G459" s="469" t="s">
        <v>0</v>
      </c>
      <c r="H459" s="492">
        <f t="shared" si="152"/>
        <v>30000</v>
      </c>
      <c r="I459" s="492">
        <f t="shared" si="153"/>
        <v>30000</v>
      </c>
      <c r="J459" s="492">
        <v>0</v>
      </c>
      <c r="K459" s="492">
        <v>30000</v>
      </c>
      <c r="L459" s="492">
        <f t="shared" si="154"/>
        <v>0</v>
      </c>
      <c r="M459" s="492">
        <v>0</v>
      </c>
      <c r="N459" s="492">
        <v>0</v>
      </c>
    </row>
    <row r="460" spans="1:14" s="516" customFormat="1" ht="15" hidden="1" customHeight="1">
      <c r="A460" s="1074"/>
      <c r="B460" s="1109"/>
      <c r="C460" s="1074"/>
      <c r="D460" s="1109"/>
      <c r="E460" s="1078"/>
      <c r="F460" s="1079"/>
      <c r="G460" s="472" t="s">
        <v>1</v>
      </c>
      <c r="H460" s="492">
        <f t="shared" si="152"/>
        <v>0</v>
      </c>
      <c r="I460" s="492">
        <f t="shared" si="153"/>
        <v>0</v>
      </c>
      <c r="J460" s="492">
        <v>0</v>
      </c>
      <c r="K460" s="492">
        <v>0</v>
      </c>
      <c r="L460" s="492">
        <f t="shared" si="154"/>
        <v>0</v>
      </c>
      <c r="M460" s="492">
        <v>0</v>
      </c>
      <c r="N460" s="492">
        <v>0</v>
      </c>
    </row>
    <row r="461" spans="1:14" s="516" customFormat="1" ht="15" hidden="1" customHeight="1">
      <c r="A461" s="1074"/>
      <c r="B461" s="1109"/>
      <c r="C461" s="1074"/>
      <c r="D461" s="1109"/>
      <c r="E461" s="1080"/>
      <c r="F461" s="1081"/>
      <c r="G461" s="472" t="s">
        <v>2</v>
      </c>
      <c r="H461" s="470">
        <f>I461+L461</f>
        <v>30000</v>
      </c>
      <c r="I461" s="470">
        <f t="shared" si="153"/>
        <v>30000</v>
      </c>
      <c r="J461" s="470">
        <f>J459+J460</f>
        <v>0</v>
      </c>
      <c r="K461" s="470">
        <f>K459+K460</f>
        <v>30000</v>
      </c>
      <c r="L461" s="470">
        <f t="shared" si="154"/>
        <v>0</v>
      </c>
      <c r="M461" s="470">
        <f>M459+M460</f>
        <v>0</v>
      </c>
      <c r="N461" s="470">
        <f>N459+N460</f>
        <v>0</v>
      </c>
    </row>
    <row r="462" spans="1:14" s="420" customFormat="1" ht="15" hidden="1" customHeight="1">
      <c r="A462" s="1123"/>
      <c r="B462" s="1146"/>
      <c r="C462" s="1123"/>
      <c r="D462" s="1146"/>
      <c r="E462" s="1076" t="s">
        <v>1012</v>
      </c>
      <c r="F462" s="1077"/>
      <c r="G462" s="469" t="s">
        <v>0</v>
      </c>
      <c r="H462" s="470">
        <f t="shared" si="152"/>
        <v>40000</v>
      </c>
      <c r="I462" s="470">
        <f t="shared" si="153"/>
        <v>0</v>
      </c>
      <c r="J462" s="470">
        <v>0</v>
      </c>
      <c r="K462" s="470">
        <v>0</v>
      </c>
      <c r="L462" s="470">
        <f t="shared" si="154"/>
        <v>40000</v>
      </c>
      <c r="M462" s="470">
        <v>0</v>
      </c>
      <c r="N462" s="470">
        <v>40000</v>
      </c>
    </row>
    <row r="463" spans="1:14" s="420" customFormat="1" ht="15" hidden="1" customHeight="1">
      <c r="A463" s="1123"/>
      <c r="B463" s="1109"/>
      <c r="C463" s="1123"/>
      <c r="D463" s="1109"/>
      <c r="E463" s="1078"/>
      <c r="F463" s="1079"/>
      <c r="G463" s="472" t="s">
        <v>1</v>
      </c>
      <c r="H463" s="470">
        <f t="shared" si="152"/>
        <v>0</v>
      </c>
      <c r="I463" s="470">
        <f t="shared" si="153"/>
        <v>0</v>
      </c>
      <c r="J463" s="470">
        <v>0</v>
      </c>
      <c r="K463" s="470">
        <v>0</v>
      </c>
      <c r="L463" s="470">
        <f t="shared" si="154"/>
        <v>0</v>
      </c>
      <c r="M463" s="470">
        <v>0</v>
      </c>
      <c r="N463" s="470">
        <v>0</v>
      </c>
    </row>
    <row r="464" spans="1:14" s="420" customFormat="1" ht="15" hidden="1" customHeight="1">
      <c r="A464" s="1123"/>
      <c r="B464" s="1109"/>
      <c r="C464" s="1125"/>
      <c r="D464" s="1111"/>
      <c r="E464" s="1080"/>
      <c r="F464" s="1081"/>
      <c r="G464" s="472" t="s">
        <v>2</v>
      </c>
      <c r="H464" s="470">
        <f>I464+L464</f>
        <v>40000</v>
      </c>
      <c r="I464" s="470">
        <f t="shared" si="153"/>
        <v>0</v>
      </c>
      <c r="J464" s="470">
        <f>J462+J463</f>
        <v>0</v>
      </c>
      <c r="K464" s="470">
        <f>K462+K463</f>
        <v>0</v>
      </c>
      <c r="L464" s="470">
        <f t="shared" si="154"/>
        <v>40000</v>
      </c>
      <c r="M464" s="470">
        <f>M462+M463</f>
        <v>0</v>
      </c>
      <c r="N464" s="470">
        <f>N462+N463</f>
        <v>40000</v>
      </c>
    </row>
    <row r="465" spans="1:14" s="420" customFormat="1" ht="15" hidden="1" customHeight="1">
      <c r="A465" s="1123"/>
      <c r="B465" s="1146"/>
      <c r="C465" s="1123" t="s">
        <v>1013</v>
      </c>
      <c r="D465" s="1146"/>
      <c r="E465" s="1076" t="s">
        <v>1014</v>
      </c>
      <c r="F465" s="1077"/>
      <c r="G465" s="469" t="s">
        <v>0</v>
      </c>
      <c r="H465" s="470">
        <f t="shared" si="152"/>
        <v>800000</v>
      </c>
      <c r="I465" s="470">
        <f t="shared" si="153"/>
        <v>0</v>
      </c>
      <c r="J465" s="470">
        <v>0</v>
      </c>
      <c r="K465" s="470">
        <v>0</v>
      </c>
      <c r="L465" s="470">
        <f t="shared" si="154"/>
        <v>800000</v>
      </c>
      <c r="M465" s="470">
        <v>0</v>
      </c>
      <c r="N465" s="470">
        <v>800000</v>
      </c>
    </row>
    <row r="466" spans="1:14" s="420" customFormat="1" ht="15" hidden="1" customHeight="1">
      <c r="A466" s="1123"/>
      <c r="B466" s="1109"/>
      <c r="C466" s="1123"/>
      <c r="D466" s="1109"/>
      <c r="E466" s="1078"/>
      <c r="F466" s="1079"/>
      <c r="G466" s="472" t="s">
        <v>1</v>
      </c>
      <c r="H466" s="470">
        <f t="shared" si="152"/>
        <v>0</v>
      </c>
      <c r="I466" s="470">
        <f t="shared" si="153"/>
        <v>0</v>
      </c>
      <c r="J466" s="470">
        <v>0</v>
      </c>
      <c r="K466" s="470">
        <v>0</v>
      </c>
      <c r="L466" s="470">
        <f t="shared" si="154"/>
        <v>0</v>
      </c>
      <c r="M466" s="470">
        <v>0</v>
      </c>
      <c r="N466" s="470">
        <v>0</v>
      </c>
    </row>
    <row r="467" spans="1:14" s="420" customFormat="1" ht="15" hidden="1" customHeight="1">
      <c r="A467" s="1125"/>
      <c r="B467" s="1111"/>
      <c r="C467" s="1125"/>
      <c r="D467" s="1111"/>
      <c r="E467" s="1080"/>
      <c r="F467" s="1081"/>
      <c r="G467" s="472" t="s">
        <v>2</v>
      </c>
      <c r="H467" s="470">
        <f>I467+L467</f>
        <v>800000</v>
      </c>
      <c r="I467" s="470">
        <f t="shared" si="153"/>
        <v>0</v>
      </c>
      <c r="J467" s="470">
        <f>J465+J466</f>
        <v>0</v>
      </c>
      <c r="K467" s="470">
        <f>K465+K466</f>
        <v>0</v>
      </c>
      <c r="L467" s="470">
        <f t="shared" si="154"/>
        <v>800000</v>
      </c>
      <c r="M467" s="470">
        <f>M465+M466</f>
        <v>0</v>
      </c>
      <c r="N467" s="470">
        <f>N465+N466</f>
        <v>800000</v>
      </c>
    </row>
    <row r="468" spans="1:14" s="420" customFormat="1" ht="15" hidden="1" customHeight="1">
      <c r="A468" s="1121" t="s">
        <v>64</v>
      </c>
      <c r="B468" s="1122"/>
      <c r="C468" s="1121" t="s">
        <v>1015</v>
      </c>
      <c r="D468" s="1122"/>
      <c r="E468" s="1076" t="s">
        <v>1016</v>
      </c>
      <c r="F468" s="1077"/>
      <c r="G468" s="469" t="s">
        <v>0</v>
      </c>
      <c r="H468" s="492">
        <f t="shared" si="152"/>
        <v>444000</v>
      </c>
      <c r="I468" s="492">
        <f t="shared" si="153"/>
        <v>301200</v>
      </c>
      <c r="J468" s="492">
        <v>0</v>
      </c>
      <c r="K468" s="492">
        <v>301200</v>
      </c>
      <c r="L468" s="492">
        <f t="shared" si="154"/>
        <v>142800</v>
      </c>
      <c r="M468" s="492">
        <v>0</v>
      </c>
      <c r="N468" s="492">
        <v>142800</v>
      </c>
    </row>
    <row r="469" spans="1:14" s="420" customFormat="1" ht="15" hidden="1" customHeight="1">
      <c r="A469" s="1123"/>
      <c r="B469" s="1109"/>
      <c r="C469" s="1123"/>
      <c r="D469" s="1109"/>
      <c r="E469" s="1078"/>
      <c r="F469" s="1079"/>
      <c r="G469" s="472" t="s">
        <v>1</v>
      </c>
      <c r="H469" s="492">
        <f t="shared" si="152"/>
        <v>0</v>
      </c>
      <c r="I469" s="492">
        <f t="shared" si="153"/>
        <v>0</v>
      </c>
      <c r="J469" s="492">
        <v>0</v>
      </c>
      <c r="K469" s="492">
        <v>0</v>
      </c>
      <c r="L469" s="492">
        <f t="shared" si="154"/>
        <v>0</v>
      </c>
      <c r="M469" s="492">
        <v>0</v>
      </c>
      <c r="N469" s="492">
        <v>0</v>
      </c>
    </row>
    <row r="470" spans="1:14" s="420" customFormat="1" ht="15" hidden="1" customHeight="1">
      <c r="A470" s="1123"/>
      <c r="B470" s="1109"/>
      <c r="C470" s="1125"/>
      <c r="D470" s="1111"/>
      <c r="E470" s="1080"/>
      <c r="F470" s="1081"/>
      <c r="G470" s="472" t="s">
        <v>2</v>
      </c>
      <c r="H470" s="470">
        <f>I470+L470</f>
        <v>444000</v>
      </c>
      <c r="I470" s="470">
        <f t="shared" si="153"/>
        <v>301200</v>
      </c>
      <c r="J470" s="470">
        <f>J468+J469</f>
        <v>0</v>
      </c>
      <c r="K470" s="470">
        <f>K468+K469</f>
        <v>301200</v>
      </c>
      <c r="L470" s="470">
        <f t="shared" si="154"/>
        <v>142800</v>
      </c>
      <c r="M470" s="470">
        <f>M468+M469</f>
        <v>0</v>
      </c>
      <c r="N470" s="470">
        <f>N468+N469</f>
        <v>142800</v>
      </c>
    </row>
    <row r="471" spans="1:14" s="516" customFormat="1" ht="15" hidden="1" customHeight="1">
      <c r="A471" s="1074"/>
      <c r="B471" s="1075"/>
      <c r="C471" s="1102" t="s">
        <v>962</v>
      </c>
      <c r="D471" s="1103"/>
      <c r="E471" s="1076" t="s">
        <v>1017</v>
      </c>
      <c r="F471" s="1077"/>
      <c r="G471" s="469" t="s">
        <v>0</v>
      </c>
      <c r="H471" s="470">
        <f t="shared" si="152"/>
        <v>100000</v>
      </c>
      <c r="I471" s="470">
        <f t="shared" si="153"/>
        <v>0</v>
      </c>
      <c r="J471" s="470">
        <v>0</v>
      </c>
      <c r="K471" s="470">
        <v>0</v>
      </c>
      <c r="L471" s="470">
        <f t="shared" si="154"/>
        <v>100000</v>
      </c>
      <c r="M471" s="470">
        <v>0</v>
      </c>
      <c r="N471" s="470">
        <v>100000</v>
      </c>
    </row>
    <row r="472" spans="1:14" s="516" customFormat="1" ht="15" hidden="1" customHeight="1">
      <c r="A472" s="1074"/>
      <c r="B472" s="1109"/>
      <c r="C472" s="1074"/>
      <c r="D472" s="1109"/>
      <c r="E472" s="1078"/>
      <c r="F472" s="1079"/>
      <c r="G472" s="472" t="s">
        <v>1</v>
      </c>
      <c r="H472" s="470">
        <f t="shared" si="152"/>
        <v>0</v>
      </c>
      <c r="I472" s="470">
        <f t="shared" si="153"/>
        <v>0</v>
      </c>
      <c r="J472" s="470">
        <v>0</v>
      </c>
      <c r="K472" s="470">
        <v>0</v>
      </c>
      <c r="L472" s="470">
        <f t="shared" si="154"/>
        <v>0</v>
      </c>
      <c r="M472" s="470">
        <v>0</v>
      </c>
      <c r="N472" s="470">
        <v>0</v>
      </c>
    </row>
    <row r="473" spans="1:14" s="516" customFormat="1" ht="15" hidden="1" customHeight="1">
      <c r="A473" s="1110"/>
      <c r="B473" s="1111"/>
      <c r="C473" s="1110"/>
      <c r="D473" s="1111"/>
      <c r="E473" s="1080"/>
      <c r="F473" s="1081"/>
      <c r="G473" s="472" t="s">
        <v>2</v>
      </c>
      <c r="H473" s="470">
        <f>I473+L473</f>
        <v>100000</v>
      </c>
      <c r="I473" s="470">
        <f t="shared" si="153"/>
        <v>0</v>
      </c>
      <c r="J473" s="470">
        <f>J471+J472</f>
        <v>0</v>
      </c>
      <c r="K473" s="470">
        <f>K471+K472</f>
        <v>0</v>
      </c>
      <c r="L473" s="470">
        <f t="shared" si="154"/>
        <v>100000</v>
      </c>
      <c r="M473" s="470">
        <f>M471+M472</f>
        <v>0</v>
      </c>
      <c r="N473" s="470">
        <f>N471+N472</f>
        <v>100000</v>
      </c>
    </row>
    <row r="474" spans="1:14" s="420" customFormat="1" ht="15" hidden="1" customHeight="1">
      <c r="A474" s="1121" t="s">
        <v>26</v>
      </c>
      <c r="B474" s="1122"/>
      <c r="C474" s="1121" t="s">
        <v>1018</v>
      </c>
      <c r="D474" s="1122"/>
      <c r="E474" s="1076" t="s">
        <v>1019</v>
      </c>
      <c r="F474" s="1077"/>
      <c r="G474" s="469" t="s">
        <v>0</v>
      </c>
      <c r="H474" s="470">
        <f t="shared" si="152"/>
        <v>234000</v>
      </c>
      <c r="I474" s="470">
        <f t="shared" si="153"/>
        <v>234000</v>
      </c>
      <c r="J474" s="470">
        <v>0</v>
      </c>
      <c r="K474" s="470">
        <v>234000</v>
      </c>
      <c r="L474" s="470">
        <f t="shared" si="154"/>
        <v>0</v>
      </c>
      <c r="M474" s="470">
        <v>0</v>
      </c>
      <c r="N474" s="470">
        <v>0</v>
      </c>
    </row>
    <row r="475" spans="1:14" s="420" customFormat="1" ht="15" hidden="1" customHeight="1">
      <c r="A475" s="1123"/>
      <c r="B475" s="1109"/>
      <c r="C475" s="1123"/>
      <c r="D475" s="1109"/>
      <c r="E475" s="1078"/>
      <c r="F475" s="1079"/>
      <c r="G475" s="472" t="s">
        <v>1</v>
      </c>
      <c r="H475" s="470">
        <f t="shared" si="152"/>
        <v>0</v>
      </c>
      <c r="I475" s="470">
        <f t="shared" si="153"/>
        <v>0</v>
      </c>
      <c r="J475" s="470">
        <v>0</v>
      </c>
      <c r="K475" s="470">
        <v>0</v>
      </c>
      <c r="L475" s="470">
        <f t="shared" si="154"/>
        <v>0</v>
      </c>
      <c r="M475" s="470">
        <v>0</v>
      </c>
      <c r="N475" s="470">
        <v>0</v>
      </c>
    </row>
    <row r="476" spans="1:14" s="420" customFormat="1" ht="15" hidden="1" customHeight="1">
      <c r="A476" s="1125"/>
      <c r="B476" s="1111"/>
      <c r="C476" s="1125"/>
      <c r="D476" s="1111"/>
      <c r="E476" s="1080"/>
      <c r="F476" s="1081"/>
      <c r="G476" s="472" t="s">
        <v>2</v>
      </c>
      <c r="H476" s="470">
        <f>I476+L476</f>
        <v>234000</v>
      </c>
      <c r="I476" s="470">
        <f t="shared" si="153"/>
        <v>234000</v>
      </c>
      <c r="J476" s="470">
        <f>J474+J475</f>
        <v>0</v>
      </c>
      <c r="K476" s="470">
        <f>K474+K475</f>
        <v>234000</v>
      </c>
      <c r="L476" s="470">
        <f t="shared" si="154"/>
        <v>0</v>
      </c>
      <c r="M476" s="470">
        <f>M474+M475</f>
        <v>0</v>
      </c>
      <c r="N476" s="470">
        <f>N474+N475</f>
        <v>0</v>
      </c>
    </row>
    <row r="477" spans="1:14" s="420" customFormat="1" ht="15" hidden="1" customHeight="1">
      <c r="A477" s="1121" t="s">
        <v>83</v>
      </c>
      <c r="B477" s="1122"/>
      <c r="C477" s="1121" t="s">
        <v>1020</v>
      </c>
      <c r="D477" s="1122"/>
      <c r="E477" s="1076" t="s">
        <v>1021</v>
      </c>
      <c r="F477" s="1077"/>
      <c r="G477" s="469" t="s">
        <v>0</v>
      </c>
      <c r="H477" s="470">
        <f t="shared" si="152"/>
        <v>430000</v>
      </c>
      <c r="I477" s="470">
        <f t="shared" si="153"/>
        <v>0</v>
      </c>
      <c r="J477" s="470">
        <v>0</v>
      </c>
      <c r="K477" s="470">
        <v>0</v>
      </c>
      <c r="L477" s="470">
        <f t="shared" si="154"/>
        <v>430000</v>
      </c>
      <c r="M477" s="470">
        <v>0</v>
      </c>
      <c r="N477" s="470">
        <v>430000</v>
      </c>
    </row>
    <row r="478" spans="1:14" s="420" customFormat="1" ht="15" hidden="1" customHeight="1">
      <c r="A478" s="1123"/>
      <c r="B478" s="1109"/>
      <c r="C478" s="1123"/>
      <c r="D478" s="1109"/>
      <c r="E478" s="1078"/>
      <c r="F478" s="1079"/>
      <c r="G478" s="472" t="s">
        <v>1</v>
      </c>
      <c r="H478" s="470">
        <f t="shared" si="152"/>
        <v>0</v>
      </c>
      <c r="I478" s="470">
        <f t="shared" si="153"/>
        <v>0</v>
      </c>
      <c r="J478" s="470">
        <v>0</v>
      </c>
      <c r="K478" s="470">
        <v>0</v>
      </c>
      <c r="L478" s="470">
        <f t="shared" si="154"/>
        <v>0</v>
      </c>
      <c r="M478" s="470">
        <v>0</v>
      </c>
      <c r="N478" s="470">
        <v>0</v>
      </c>
    </row>
    <row r="479" spans="1:14" s="420" customFormat="1" ht="15" hidden="1" customHeight="1">
      <c r="A479" s="1123"/>
      <c r="B479" s="1109"/>
      <c r="C479" s="1125"/>
      <c r="D479" s="1111"/>
      <c r="E479" s="1080"/>
      <c r="F479" s="1081"/>
      <c r="G479" s="472" t="s">
        <v>2</v>
      </c>
      <c r="H479" s="470">
        <f>I479+L479</f>
        <v>430000</v>
      </c>
      <c r="I479" s="470">
        <f t="shared" si="153"/>
        <v>0</v>
      </c>
      <c r="J479" s="470">
        <f>J477+J478</f>
        <v>0</v>
      </c>
      <c r="K479" s="470">
        <f>K477+K478</f>
        <v>0</v>
      </c>
      <c r="L479" s="470">
        <f t="shared" si="154"/>
        <v>430000</v>
      </c>
      <c r="M479" s="470">
        <f>M477+M478</f>
        <v>0</v>
      </c>
      <c r="N479" s="470">
        <f>N477+N478</f>
        <v>430000</v>
      </c>
    </row>
    <row r="480" spans="1:14" s="420" customFormat="1" ht="15" customHeight="1">
      <c r="A480" s="1121" t="s">
        <v>83</v>
      </c>
      <c r="B480" s="1122"/>
      <c r="C480" s="1121" t="s">
        <v>964</v>
      </c>
      <c r="D480" s="1122"/>
      <c r="E480" s="1076" t="s">
        <v>1022</v>
      </c>
      <c r="F480" s="1077"/>
      <c r="G480" s="469" t="s">
        <v>0</v>
      </c>
      <c r="H480" s="470">
        <f t="shared" si="152"/>
        <v>100000</v>
      </c>
      <c r="I480" s="470">
        <f t="shared" si="153"/>
        <v>0</v>
      </c>
      <c r="J480" s="470">
        <v>0</v>
      </c>
      <c r="K480" s="470">
        <v>0</v>
      </c>
      <c r="L480" s="470">
        <f t="shared" si="154"/>
        <v>100000</v>
      </c>
      <c r="M480" s="470">
        <v>0</v>
      </c>
      <c r="N480" s="470">
        <v>100000</v>
      </c>
    </row>
    <row r="481" spans="1:14" s="420" customFormat="1" ht="15" customHeight="1">
      <c r="A481" s="1123"/>
      <c r="B481" s="1109"/>
      <c r="C481" s="1123"/>
      <c r="D481" s="1109"/>
      <c r="E481" s="1078"/>
      <c r="F481" s="1079"/>
      <c r="G481" s="472" t="s">
        <v>1</v>
      </c>
      <c r="H481" s="470">
        <f t="shared" si="152"/>
        <v>50000</v>
      </c>
      <c r="I481" s="470">
        <f t="shared" si="153"/>
        <v>0</v>
      </c>
      <c r="J481" s="470">
        <v>0</v>
      </c>
      <c r="K481" s="470">
        <v>0</v>
      </c>
      <c r="L481" s="470">
        <f t="shared" si="154"/>
        <v>50000</v>
      </c>
      <c r="M481" s="470">
        <v>0</v>
      </c>
      <c r="N481" s="470">
        <v>50000</v>
      </c>
    </row>
    <row r="482" spans="1:14" s="420" customFormat="1" ht="15" customHeight="1">
      <c r="A482" s="1123"/>
      <c r="B482" s="1109"/>
      <c r="C482" s="1123"/>
      <c r="D482" s="1109"/>
      <c r="E482" s="1080"/>
      <c r="F482" s="1081"/>
      <c r="G482" s="472" t="s">
        <v>2</v>
      </c>
      <c r="H482" s="470">
        <f>I482+L482</f>
        <v>150000</v>
      </c>
      <c r="I482" s="470">
        <f t="shared" si="153"/>
        <v>0</v>
      </c>
      <c r="J482" s="470">
        <f>J480+J481</f>
        <v>0</v>
      </c>
      <c r="K482" s="470">
        <f>K480+K481</f>
        <v>0</v>
      </c>
      <c r="L482" s="470">
        <f t="shared" si="154"/>
        <v>150000</v>
      </c>
      <c r="M482" s="470">
        <f>M480+M481</f>
        <v>0</v>
      </c>
      <c r="N482" s="470">
        <f>N480+N481</f>
        <v>150000</v>
      </c>
    </row>
    <row r="483" spans="1:14" s="420" customFormat="1" ht="15" hidden="1" customHeight="1">
      <c r="A483" s="1123"/>
      <c r="B483" s="1146"/>
      <c r="C483" s="1123"/>
      <c r="D483" s="1146"/>
      <c r="E483" s="1076" t="s">
        <v>1023</v>
      </c>
      <c r="F483" s="1077"/>
      <c r="G483" s="469" t="s">
        <v>0</v>
      </c>
      <c r="H483" s="470">
        <f t="shared" si="152"/>
        <v>250000</v>
      </c>
      <c r="I483" s="470">
        <f t="shared" si="153"/>
        <v>0</v>
      </c>
      <c r="J483" s="470">
        <v>0</v>
      </c>
      <c r="K483" s="470">
        <v>0</v>
      </c>
      <c r="L483" s="470">
        <f t="shared" si="154"/>
        <v>250000</v>
      </c>
      <c r="M483" s="470">
        <v>0</v>
      </c>
      <c r="N483" s="470">
        <v>250000</v>
      </c>
    </row>
    <row r="484" spans="1:14" s="420" customFormat="1" ht="15" hidden="1" customHeight="1">
      <c r="A484" s="1123"/>
      <c r="B484" s="1109"/>
      <c r="C484" s="1123"/>
      <c r="D484" s="1109"/>
      <c r="E484" s="1078"/>
      <c r="F484" s="1079"/>
      <c r="G484" s="472" t="s">
        <v>1</v>
      </c>
      <c r="H484" s="470">
        <f t="shared" si="152"/>
        <v>0</v>
      </c>
      <c r="I484" s="470">
        <f t="shared" si="153"/>
        <v>0</v>
      </c>
      <c r="J484" s="470">
        <v>0</v>
      </c>
      <c r="K484" s="470">
        <v>0</v>
      </c>
      <c r="L484" s="470">
        <f t="shared" si="154"/>
        <v>0</v>
      </c>
      <c r="M484" s="470">
        <v>0</v>
      </c>
      <c r="N484" s="470">
        <v>0</v>
      </c>
    </row>
    <row r="485" spans="1:14" s="420" customFormat="1" ht="15" hidden="1" customHeight="1">
      <c r="A485" s="1123"/>
      <c r="B485" s="1109"/>
      <c r="C485" s="1123"/>
      <c r="D485" s="1109"/>
      <c r="E485" s="1080"/>
      <c r="F485" s="1081"/>
      <c r="G485" s="472" t="s">
        <v>2</v>
      </c>
      <c r="H485" s="470">
        <f>I485+L485</f>
        <v>250000</v>
      </c>
      <c r="I485" s="470">
        <f t="shared" si="153"/>
        <v>0</v>
      </c>
      <c r="J485" s="470">
        <f>J483+J484</f>
        <v>0</v>
      </c>
      <c r="K485" s="470">
        <f>K483+K484</f>
        <v>0</v>
      </c>
      <c r="L485" s="470">
        <f t="shared" si="154"/>
        <v>250000</v>
      </c>
      <c r="M485" s="470">
        <f>M483+M484</f>
        <v>0</v>
      </c>
      <c r="N485" s="470">
        <f>N483+N484</f>
        <v>250000</v>
      </c>
    </row>
    <row r="486" spans="1:14" s="420" customFormat="1" ht="15" hidden="1" customHeight="1">
      <c r="A486" s="1123"/>
      <c r="B486" s="1146"/>
      <c r="C486" s="1123"/>
      <c r="D486" s="1146"/>
      <c r="E486" s="1076" t="s">
        <v>1024</v>
      </c>
      <c r="F486" s="1077"/>
      <c r="G486" s="469" t="s">
        <v>0</v>
      </c>
      <c r="H486" s="470">
        <f t="shared" si="152"/>
        <v>150000</v>
      </c>
      <c r="I486" s="470">
        <f t="shared" si="153"/>
        <v>0</v>
      </c>
      <c r="J486" s="470">
        <v>0</v>
      </c>
      <c r="K486" s="470">
        <v>0</v>
      </c>
      <c r="L486" s="470">
        <f t="shared" si="154"/>
        <v>150000</v>
      </c>
      <c r="M486" s="470">
        <v>0</v>
      </c>
      <c r="N486" s="470">
        <v>150000</v>
      </c>
    </row>
    <row r="487" spans="1:14" s="420" customFormat="1" ht="15" hidden="1" customHeight="1">
      <c r="A487" s="1123"/>
      <c r="B487" s="1109"/>
      <c r="C487" s="1123"/>
      <c r="D487" s="1109"/>
      <c r="E487" s="1078"/>
      <c r="F487" s="1079"/>
      <c r="G487" s="472" t="s">
        <v>1</v>
      </c>
      <c r="H487" s="470">
        <f t="shared" si="152"/>
        <v>0</v>
      </c>
      <c r="I487" s="470">
        <f t="shared" si="153"/>
        <v>0</v>
      </c>
      <c r="J487" s="470">
        <v>0</v>
      </c>
      <c r="K487" s="470">
        <v>0</v>
      </c>
      <c r="L487" s="470">
        <f t="shared" si="154"/>
        <v>0</v>
      </c>
      <c r="M487" s="470">
        <v>0</v>
      </c>
      <c r="N487" s="470">
        <v>0</v>
      </c>
    </row>
    <row r="488" spans="1:14" s="420" customFormat="1" ht="15" hidden="1" customHeight="1">
      <c r="A488" s="1123"/>
      <c r="B488" s="1109"/>
      <c r="C488" s="1123"/>
      <c r="D488" s="1109"/>
      <c r="E488" s="1080"/>
      <c r="F488" s="1081"/>
      <c r="G488" s="472" t="s">
        <v>2</v>
      </c>
      <c r="H488" s="470">
        <f>I488+L488</f>
        <v>150000</v>
      </c>
      <c r="I488" s="470">
        <f t="shared" si="153"/>
        <v>0</v>
      </c>
      <c r="J488" s="470">
        <f>J486+J487</f>
        <v>0</v>
      </c>
      <c r="K488" s="470">
        <f>K486+K487</f>
        <v>0</v>
      </c>
      <c r="L488" s="470">
        <f t="shared" si="154"/>
        <v>150000</v>
      </c>
      <c r="M488" s="470">
        <f>M486+M487</f>
        <v>0</v>
      </c>
      <c r="N488" s="470">
        <f>N486+N487</f>
        <v>150000</v>
      </c>
    </row>
    <row r="489" spans="1:14" s="516" customFormat="1" ht="15" hidden="1" customHeight="1">
      <c r="A489" s="1074"/>
      <c r="B489" s="1075"/>
      <c r="C489" s="1074"/>
      <c r="D489" s="1075"/>
      <c r="E489" s="1076" t="s">
        <v>1025</v>
      </c>
      <c r="F489" s="1077"/>
      <c r="G489" s="469" t="s">
        <v>0</v>
      </c>
      <c r="H489" s="492">
        <f t="shared" si="152"/>
        <v>280000</v>
      </c>
      <c r="I489" s="492">
        <f t="shared" si="153"/>
        <v>0</v>
      </c>
      <c r="J489" s="492">
        <v>0</v>
      </c>
      <c r="K489" s="492">
        <v>0</v>
      </c>
      <c r="L489" s="492">
        <f t="shared" si="154"/>
        <v>280000</v>
      </c>
      <c r="M489" s="492">
        <v>0</v>
      </c>
      <c r="N489" s="492">
        <v>280000</v>
      </c>
    </row>
    <row r="490" spans="1:14" s="516" customFormat="1" ht="15" hidden="1" customHeight="1">
      <c r="A490" s="1074"/>
      <c r="B490" s="1109"/>
      <c r="C490" s="1074"/>
      <c r="D490" s="1109"/>
      <c r="E490" s="1078"/>
      <c r="F490" s="1079"/>
      <c r="G490" s="472" t="s">
        <v>1</v>
      </c>
      <c r="H490" s="492">
        <f t="shared" si="152"/>
        <v>0</v>
      </c>
      <c r="I490" s="492">
        <f t="shared" si="153"/>
        <v>0</v>
      </c>
      <c r="J490" s="492">
        <v>0</v>
      </c>
      <c r="K490" s="492">
        <v>0</v>
      </c>
      <c r="L490" s="492">
        <f t="shared" si="154"/>
        <v>0</v>
      </c>
      <c r="M490" s="492">
        <v>0</v>
      </c>
      <c r="N490" s="492">
        <v>0</v>
      </c>
    </row>
    <row r="491" spans="1:14" s="516" customFormat="1" ht="15" hidden="1" customHeight="1">
      <c r="A491" s="1074"/>
      <c r="B491" s="1109"/>
      <c r="C491" s="1074"/>
      <c r="D491" s="1109"/>
      <c r="E491" s="1080"/>
      <c r="F491" s="1081"/>
      <c r="G491" s="472" t="s">
        <v>2</v>
      </c>
      <c r="H491" s="470">
        <f>I491+L491</f>
        <v>280000</v>
      </c>
      <c r="I491" s="470">
        <f t="shared" si="153"/>
        <v>0</v>
      </c>
      <c r="J491" s="470">
        <f>J489+J490</f>
        <v>0</v>
      </c>
      <c r="K491" s="470">
        <f>K489+K490</f>
        <v>0</v>
      </c>
      <c r="L491" s="470">
        <f t="shared" si="154"/>
        <v>280000</v>
      </c>
      <c r="M491" s="470">
        <f>M489+M490</f>
        <v>0</v>
      </c>
      <c r="N491" s="470">
        <f>N489+N490</f>
        <v>280000</v>
      </c>
    </row>
    <row r="492" spans="1:14" s="516" customFormat="1" ht="15" hidden="1" customHeight="1">
      <c r="A492" s="1074"/>
      <c r="B492" s="1075"/>
      <c r="C492" s="1074"/>
      <c r="D492" s="1075"/>
      <c r="E492" s="1076" t="s">
        <v>1026</v>
      </c>
      <c r="F492" s="1077"/>
      <c r="G492" s="469" t="s">
        <v>0</v>
      </c>
      <c r="H492" s="492">
        <f t="shared" si="152"/>
        <v>230000</v>
      </c>
      <c r="I492" s="492">
        <f t="shared" si="153"/>
        <v>0</v>
      </c>
      <c r="J492" s="492">
        <v>0</v>
      </c>
      <c r="K492" s="492">
        <v>0</v>
      </c>
      <c r="L492" s="492">
        <f t="shared" si="154"/>
        <v>230000</v>
      </c>
      <c r="M492" s="492">
        <v>0</v>
      </c>
      <c r="N492" s="492">
        <v>230000</v>
      </c>
    </row>
    <row r="493" spans="1:14" s="516" customFormat="1" ht="15" hidden="1" customHeight="1">
      <c r="A493" s="1074"/>
      <c r="B493" s="1109"/>
      <c r="C493" s="1074"/>
      <c r="D493" s="1109"/>
      <c r="E493" s="1078"/>
      <c r="F493" s="1079"/>
      <c r="G493" s="472" t="s">
        <v>1</v>
      </c>
      <c r="H493" s="492">
        <f t="shared" si="152"/>
        <v>0</v>
      </c>
      <c r="I493" s="492">
        <f t="shared" si="153"/>
        <v>0</v>
      </c>
      <c r="J493" s="492">
        <v>0</v>
      </c>
      <c r="K493" s="492">
        <v>0</v>
      </c>
      <c r="L493" s="492">
        <f t="shared" si="154"/>
        <v>0</v>
      </c>
      <c r="M493" s="492">
        <v>0</v>
      </c>
      <c r="N493" s="492">
        <v>0</v>
      </c>
    </row>
    <row r="494" spans="1:14" s="516" customFormat="1" ht="15" hidden="1" customHeight="1">
      <c r="A494" s="1110"/>
      <c r="B494" s="1111"/>
      <c r="C494" s="1110"/>
      <c r="D494" s="1111"/>
      <c r="E494" s="1080"/>
      <c r="F494" s="1081"/>
      <c r="G494" s="472" t="s">
        <v>2</v>
      </c>
      <c r="H494" s="470">
        <f>I494+L494</f>
        <v>230000</v>
      </c>
      <c r="I494" s="470">
        <f t="shared" si="153"/>
        <v>0</v>
      </c>
      <c r="J494" s="470">
        <f>J492+J493</f>
        <v>0</v>
      </c>
      <c r="K494" s="470">
        <f>K492+K493</f>
        <v>0</v>
      </c>
      <c r="L494" s="470">
        <f t="shared" si="154"/>
        <v>230000</v>
      </c>
      <c r="M494" s="470">
        <f>M492+M493</f>
        <v>0</v>
      </c>
      <c r="N494" s="470">
        <f>N492+N493</f>
        <v>230000</v>
      </c>
    </row>
    <row r="495" spans="1:14" s="516" customFormat="1" ht="15" hidden="1" customHeight="1">
      <c r="A495" s="1102" t="s">
        <v>67</v>
      </c>
      <c r="B495" s="1103"/>
      <c r="C495" s="1102" t="s">
        <v>1027</v>
      </c>
      <c r="D495" s="1103"/>
      <c r="E495" s="1138" t="s">
        <v>1028</v>
      </c>
      <c r="F495" s="1077"/>
      <c r="G495" s="469" t="s">
        <v>0</v>
      </c>
      <c r="H495" s="470">
        <f>I495+L495</f>
        <v>240000</v>
      </c>
      <c r="I495" s="470">
        <f>J495+K495</f>
        <v>240000</v>
      </c>
      <c r="J495" s="470">
        <v>0</v>
      </c>
      <c r="K495" s="470">
        <v>240000</v>
      </c>
      <c r="L495" s="470">
        <f>M495+N495</f>
        <v>0</v>
      </c>
      <c r="M495" s="470">
        <v>0</v>
      </c>
      <c r="N495" s="470">
        <v>0</v>
      </c>
    </row>
    <row r="496" spans="1:14" s="516" customFormat="1" ht="15" hidden="1" customHeight="1">
      <c r="A496" s="1074"/>
      <c r="B496" s="1109"/>
      <c r="C496" s="1074"/>
      <c r="D496" s="1109"/>
      <c r="E496" s="1078"/>
      <c r="F496" s="1079"/>
      <c r="G496" s="472" t="s">
        <v>1</v>
      </c>
      <c r="H496" s="470">
        <f t="shared" ref="H496" si="176">I496+L496</f>
        <v>0</v>
      </c>
      <c r="I496" s="470">
        <f t="shared" ref="I496:I503" si="177">J496+K496</f>
        <v>0</v>
      </c>
      <c r="J496" s="470">
        <v>0</v>
      </c>
      <c r="K496" s="470">
        <v>0</v>
      </c>
      <c r="L496" s="470">
        <f t="shared" ref="L496:L503" si="178">M496+N496</f>
        <v>0</v>
      </c>
      <c r="M496" s="470">
        <v>0</v>
      </c>
      <c r="N496" s="470">
        <v>0</v>
      </c>
    </row>
    <row r="497" spans="1:14" s="516" customFormat="1" ht="15" hidden="1" customHeight="1">
      <c r="A497" s="1074"/>
      <c r="B497" s="1109"/>
      <c r="C497" s="1074"/>
      <c r="D497" s="1109"/>
      <c r="E497" s="1080"/>
      <c r="F497" s="1081"/>
      <c r="G497" s="472" t="s">
        <v>2</v>
      </c>
      <c r="H497" s="470">
        <f>I497+L497</f>
        <v>240000</v>
      </c>
      <c r="I497" s="470">
        <f t="shared" si="177"/>
        <v>240000</v>
      </c>
      <c r="J497" s="470">
        <f>J495+J496</f>
        <v>0</v>
      </c>
      <c r="K497" s="470">
        <f>K495+K496</f>
        <v>240000</v>
      </c>
      <c r="L497" s="470">
        <f t="shared" si="178"/>
        <v>0</v>
      </c>
      <c r="M497" s="470">
        <f>M495+M496</f>
        <v>0</v>
      </c>
      <c r="N497" s="470">
        <f>N495+N496</f>
        <v>0</v>
      </c>
    </row>
    <row r="498" spans="1:14" s="516" customFormat="1" ht="15" hidden="1" customHeight="1">
      <c r="A498" s="1074"/>
      <c r="B498" s="1075"/>
      <c r="C498" s="1074"/>
      <c r="D498" s="1075"/>
      <c r="E498" s="1076" t="s">
        <v>1029</v>
      </c>
      <c r="F498" s="1077"/>
      <c r="G498" s="469" t="s">
        <v>0</v>
      </c>
      <c r="H498" s="470">
        <f t="shared" ref="H498:H502" si="179">I498+L498</f>
        <v>200000</v>
      </c>
      <c r="I498" s="470">
        <f t="shared" si="177"/>
        <v>200000</v>
      </c>
      <c r="J498" s="470">
        <v>0</v>
      </c>
      <c r="K498" s="470">
        <v>200000</v>
      </c>
      <c r="L498" s="470">
        <f t="shared" si="178"/>
        <v>0</v>
      </c>
      <c r="M498" s="470">
        <v>0</v>
      </c>
      <c r="N498" s="470">
        <v>0</v>
      </c>
    </row>
    <row r="499" spans="1:14" s="516" customFormat="1" ht="15" hidden="1" customHeight="1">
      <c r="A499" s="1074"/>
      <c r="B499" s="1109"/>
      <c r="C499" s="1074"/>
      <c r="D499" s="1109"/>
      <c r="E499" s="1078"/>
      <c r="F499" s="1079"/>
      <c r="G499" s="472" t="s">
        <v>1</v>
      </c>
      <c r="H499" s="470">
        <f t="shared" si="179"/>
        <v>0</v>
      </c>
      <c r="I499" s="470">
        <f t="shared" si="177"/>
        <v>0</v>
      </c>
      <c r="J499" s="470">
        <v>0</v>
      </c>
      <c r="K499" s="470">
        <v>0</v>
      </c>
      <c r="L499" s="470">
        <f t="shared" si="178"/>
        <v>0</v>
      </c>
      <c r="M499" s="470">
        <v>0</v>
      </c>
      <c r="N499" s="470">
        <v>0</v>
      </c>
    </row>
    <row r="500" spans="1:14" s="516" customFormat="1" ht="15" hidden="1" customHeight="1">
      <c r="A500" s="1074"/>
      <c r="B500" s="1109"/>
      <c r="C500" s="1074"/>
      <c r="D500" s="1109"/>
      <c r="E500" s="1080"/>
      <c r="F500" s="1081"/>
      <c r="G500" s="472" t="s">
        <v>2</v>
      </c>
      <c r="H500" s="470">
        <f>I500+L500</f>
        <v>200000</v>
      </c>
      <c r="I500" s="470">
        <f t="shared" si="177"/>
        <v>200000</v>
      </c>
      <c r="J500" s="470">
        <f>J498+J499</f>
        <v>0</v>
      </c>
      <c r="K500" s="470">
        <f>K498+K499</f>
        <v>200000</v>
      </c>
      <c r="L500" s="470">
        <f t="shared" si="178"/>
        <v>0</v>
      </c>
      <c r="M500" s="470">
        <f>M498+M499</f>
        <v>0</v>
      </c>
      <c r="N500" s="470">
        <f>N498+N499</f>
        <v>0</v>
      </c>
    </row>
    <row r="501" spans="1:14" s="516" customFormat="1" ht="15" hidden="1" customHeight="1">
      <c r="A501" s="1074"/>
      <c r="B501" s="1075"/>
      <c r="C501" s="1074"/>
      <c r="D501" s="1075"/>
      <c r="E501" s="1076" t="s">
        <v>1030</v>
      </c>
      <c r="F501" s="1077"/>
      <c r="G501" s="469" t="s">
        <v>0</v>
      </c>
      <c r="H501" s="470">
        <f t="shared" si="179"/>
        <v>30000</v>
      </c>
      <c r="I501" s="470">
        <f t="shared" si="177"/>
        <v>30000</v>
      </c>
      <c r="J501" s="470">
        <v>0</v>
      </c>
      <c r="K501" s="470">
        <v>30000</v>
      </c>
      <c r="L501" s="470">
        <f t="shared" si="178"/>
        <v>0</v>
      </c>
      <c r="M501" s="470">
        <v>0</v>
      </c>
      <c r="N501" s="470">
        <v>0</v>
      </c>
    </row>
    <row r="502" spans="1:14" s="516" customFormat="1" ht="15" hidden="1" customHeight="1">
      <c r="A502" s="1074"/>
      <c r="B502" s="1109"/>
      <c r="C502" s="1074"/>
      <c r="D502" s="1109"/>
      <c r="E502" s="1078"/>
      <c r="F502" s="1079"/>
      <c r="G502" s="472" t="s">
        <v>1</v>
      </c>
      <c r="H502" s="470">
        <f t="shared" si="179"/>
        <v>0</v>
      </c>
      <c r="I502" s="470">
        <f t="shared" si="177"/>
        <v>0</v>
      </c>
      <c r="J502" s="470">
        <v>0</v>
      </c>
      <c r="K502" s="470">
        <v>0</v>
      </c>
      <c r="L502" s="470">
        <f t="shared" si="178"/>
        <v>0</v>
      </c>
      <c r="M502" s="470">
        <v>0</v>
      </c>
      <c r="N502" s="470">
        <v>0</v>
      </c>
    </row>
    <row r="503" spans="1:14" s="516" customFormat="1" ht="15" hidden="1" customHeight="1">
      <c r="A503" s="1074"/>
      <c r="B503" s="1109"/>
      <c r="C503" s="1110"/>
      <c r="D503" s="1111"/>
      <c r="E503" s="1080"/>
      <c r="F503" s="1081"/>
      <c r="G503" s="472" t="s">
        <v>2</v>
      </c>
      <c r="H503" s="470">
        <f>I503+L503</f>
        <v>30000</v>
      </c>
      <c r="I503" s="470">
        <f t="shared" si="177"/>
        <v>30000</v>
      </c>
      <c r="J503" s="470">
        <f>J501+J502</f>
        <v>0</v>
      </c>
      <c r="K503" s="470">
        <f>K501+K502</f>
        <v>30000</v>
      </c>
      <c r="L503" s="470">
        <f t="shared" si="178"/>
        <v>0</v>
      </c>
      <c r="M503" s="470">
        <f>M501+M502</f>
        <v>0</v>
      </c>
      <c r="N503" s="470">
        <f>N501+N502</f>
        <v>0</v>
      </c>
    </row>
    <row r="504" spans="1:14" s="516" customFormat="1" ht="15" hidden="1" customHeight="1">
      <c r="A504" s="1074"/>
      <c r="B504" s="1075"/>
      <c r="C504" s="1102" t="s">
        <v>413</v>
      </c>
      <c r="D504" s="1103"/>
      <c r="E504" s="1138" t="s">
        <v>1031</v>
      </c>
      <c r="F504" s="1077"/>
      <c r="G504" s="469" t="s">
        <v>0</v>
      </c>
      <c r="H504" s="470">
        <f>I504+L504</f>
        <v>46853</v>
      </c>
      <c r="I504" s="470">
        <f>J504+K504</f>
        <v>46853</v>
      </c>
      <c r="J504" s="470">
        <v>46853</v>
      </c>
      <c r="K504" s="470">
        <v>0</v>
      </c>
      <c r="L504" s="470">
        <f>M504+N504</f>
        <v>0</v>
      </c>
      <c r="M504" s="470">
        <v>0</v>
      </c>
      <c r="N504" s="470">
        <v>0</v>
      </c>
    </row>
    <row r="505" spans="1:14" s="516" customFormat="1" ht="15" hidden="1" customHeight="1">
      <c r="A505" s="1074"/>
      <c r="B505" s="1109"/>
      <c r="C505" s="1074"/>
      <c r="D505" s="1109"/>
      <c r="E505" s="1078"/>
      <c r="F505" s="1079"/>
      <c r="G505" s="472" t="s">
        <v>1</v>
      </c>
      <c r="H505" s="470">
        <f t="shared" ref="H505" si="180">I505+L505</f>
        <v>0</v>
      </c>
      <c r="I505" s="470">
        <f t="shared" ref="I505:I506" si="181">J505+K505</f>
        <v>0</v>
      </c>
      <c r="J505" s="470">
        <v>0</v>
      </c>
      <c r="K505" s="470">
        <v>0</v>
      </c>
      <c r="L505" s="470">
        <f t="shared" ref="L505:L506" si="182">M505+N505</f>
        <v>0</v>
      </c>
      <c r="M505" s="470">
        <v>0</v>
      </c>
      <c r="N505" s="470">
        <v>0</v>
      </c>
    </row>
    <row r="506" spans="1:14" s="516" customFormat="1" ht="15" hidden="1" customHeight="1">
      <c r="A506" s="1074"/>
      <c r="B506" s="1109"/>
      <c r="C506" s="1074"/>
      <c r="D506" s="1109"/>
      <c r="E506" s="1080"/>
      <c r="F506" s="1081"/>
      <c r="G506" s="472" t="s">
        <v>2</v>
      </c>
      <c r="H506" s="470">
        <f>I506+L506</f>
        <v>46853</v>
      </c>
      <c r="I506" s="470">
        <f t="shared" si="181"/>
        <v>46853</v>
      </c>
      <c r="J506" s="470">
        <f>J504+J505</f>
        <v>46853</v>
      </c>
      <c r="K506" s="470">
        <f>K504+K505</f>
        <v>0</v>
      </c>
      <c r="L506" s="470">
        <f t="shared" si="182"/>
        <v>0</v>
      </c>
      <c r="M506" s="470">
        <f>M504+M505</f>
        <v>0</v>
      </c>
      <c r="N506" s="470">
        <f>N504+N505</f>
        <v>0</v>
      </c>
    </row>
    <row r="507" spans="1:14" s="516" customFormat="1" ht="15" hidden="1" customHeight="1">
      <c r="A507" s="1074"/>
      <c r="B507" s="1075"/>
      <c r="C507" s="1074"/>
      <c r="D507" s="1075"/>
      <c r="E507" s="1076" t="s">
        <v>1032</v>
      </c>
      <c r="F507" s="1077"/>
      <c r="G507" s="469" t="s">
        <v>0</v>
      </c>
      <c r="H507" s="470">
        <f>I507+L507</f>
        <v>34723472</v>
      </c>
      <c r="I507" s="470">
        <f>J507+K507</f>
        <v>34723472</v>
      </c>
      <c r="J507" s="470">
        <v>34723472</v>
      </c>
      <c r="K507" s="470">
        <v>0</v>
      </c>
      <c r="L507" s="470">
        <f>M507+N507</f>
        <v>0</v>
      </c>
      <c r="M507" s="470">
        <v>0</v>
      </c>
      <c r="N507" s="470">
        <v>0</v>
      </c>
    </row>
    <row r="508" spans="1:14" s="516" customFormat="1" ht="15" hidden="1" customHeight="1">
      <c r="A508" s="1074"/>
      <c r="B508" s="1109"/>
      <c r="C508" s="1074"/>
      <c r="D508" s="1109"/>
      <c r="E508" s="1078"/>
      <c r="F508" s="1079"/>
      <c r="G508" s="472" t="s">
        <v>1</v>
      </c>
      <c r="H508" s="470">
        <f t="shared" ref="H508" si="183">I508+L508</f>
        <v>0</v>
      </c>
      <c r="I508" s="470">
        <f t="shared" ref="I508:I509" si="184">J508+K508</f>
        <v>0</v>
      </c>
      <c r="J508" s="470">
        <v>0</v>
      </c>
      <c r="K508" s="470">
        <v>0</v>
      </c>
      <c r="L508" s="470">
        <f t="shared" ref="L508:L509" si="185">M508+N508</f>
        <v>0</v>
      </c>
      <c r="M508" s="470">
        <v>0</v>
      </c>
      <c r="N508" s="470">
        <v>0</v>
      </c>
    </row>
    <row r="509" spans="1:14" s="516" customFormat="1" ht="15" hidden="1" customHeight="1">
      <c r="A509" s="1074"/>
      <c r="B509" s="1109"/>
      <c r="C509" s="1074"/>
      <c r="D509" s="1109"/>
      <c r="E509" s="1080"/>
      <c r="F509" s="1081"/>
      <c r="G509" s="472" t="s">
        <v>2</v>
      </c>
      <c r="H509" s="470">
        <f>I509+L509</f>
        <v>34723472</v>
      </c>
      <c r="I509" s="470">
        <f t="shared" si="184"/>
        <v>34723472</v>
      </c>
      <c r="J509" s="470">
        <f>J507+J508</f>
        <v>34723472</v>
      </c>
      <c r="K509" s="470">
        <f>K507+K508</f>
        <v>0</v>
      </c>
      <c r="L509" s="470">
        <f t="shared" si="185"/>
        <v>0</v>
      </c>
      <c r="M509" s="470">
        <f>M507+M508</f>
        <v>0</v>
      </c>
      <c r="N509" s="470">
        <f>N507+N508</f>
        <v>0</v>
      </c>
    </row>
    <row r="510" spans="1:14" s="516" customFormat="1" ht="15" hidden="1" customHeight="1">
      <c r="A510" s="1074"/>
      <c r="B510" s="1075"/>
      <c r="C510" s="1074"/>
      <c r="D510" s="1075"/>
      <c r="E510" s="1076" t="s">
        <v>1033</v>
      </c>
      <c r="F510" s="1077"/>
      <c r="G510" s="469" t="s">
        <v>0</v>
      </c>
      <c r="H510" s="470">
        <f>I510+L510</f>
        <v>145942</v>
      </c>
      <c r="I510" s="470">
        <f>J510+K510</f>
        <v>145942</v>
      </c>
      <c r="J510" s="470">
        <v>145942</v>
      </c>
      <c r="K510" s="470">
        <v>0</v>
      </c>
      <c r="L510" s="470">
        <f>M510+N510</f>
        <v>0</v>
      </c>
      <c r="M510" s="470">
        <v>0</v>
      </c>
      <c r="N510" s="470">
        <v>0</v>
      </c>
    </row>
    <row r="511" spans="1:14" s="516" customFormat="1" ht="15" hidden="1" customHeight="1">
      <c r="A511" s="1074"/>
      <c r="B511" s="1109"/>
      <c r="C511" s="1074"/>
      <c r="D511" s="1109"/>
      <c r="E511" s="1078"/>
      <c r="F511" s="1079"/>
      <c r="G511" s="472" t="s">
        <v>1</v>
      </c>
      <c r="H511" s="470">
        <f t="shared" ref="H511" si="186">I511+L511</f>
        <v>0</v>
      </c>
      <c r="I511" s="470">
        <f t="shared" ref="I511:I512" si="187">J511+K511</f>
        <v>0</v>
      </c>
      <c r="J511" s="470">
        <v>0</v>
      </c>
      <c r="K511" s="470">
        <v>0</v>
      </c>
      <c r="L511" s="470">
        <f t="shared" ref="L511:L512" si="188">M511+N511</f>
        <v>0</v>
      </c>
      <c r="M511" s="470">
        <v>0</v>
      </c>
      <c r="N511" s="470">
        <v>0</v>
      </c>
    </row>
    <row r="512" spans="1:14" s="516" customFormat="1" ht="15" hidden="1" customHeight="1">
      <c r="A512" s="1074"/>
      <c r="B512" s="1109"/>
      <c r="C512" s="1074"/>
      <c r="D512" s="1109"/>
      <c r="E512" s="1080"/>
      <c r="F512" s="1081"/>
      <c r="G512" s="472" t="s">
        <v>2</v>
      </c>
      <c r="H512" s="470">
        <f>I512+L512</f>
        <v>145942</v>
      </c>
      <c r="I512" s="470">
        <f t="shared" si="187"/>
        <v>145942</v>
      </c>
      <c r="J512" s="470">
        <f>J510+J511</f>
        <v>145942</v>
      </c>
      <c r="K512" s="470">
        <f>K510+K511</f>
        <v>0</v>
      </c>
      <c r="L512" s="470">
        <f t="shared" si="188"/>
        <v>0</v>
      </c>
      <c r="M512" s="470">
        <f>M510+M511</f>
        <v>0</v>
      </c>
      <c r="N512" s="470">
        <f>N510+N511</f>
        <v>0</v>
      </c>
    </row>
    <row r="513" spans="1:14" s="516" customFormat="1" ht="15" hidden="1" customHeight="1">
      <c r="A513" s="1074"/>
      <c r="B513" s="1075"/>
      <c r="C513" s="1074"/>
      <c r="D513" s="1075"/>
      <c r="E513" s="1076" t="s">
        <v>1034</v>
      </c>
      <c r="F513" s="1077"/>
      <c r="G513" s="469" t="s">
        <v>0</v>
      </c>
      <c r="H513" s="470">
        <f t="shared" si="152"/>
        <v>146906</v>
      </c>
      <c r="I513" s="470">
        <f t="shared" si="153"/>
        <v>146906</v>
      </c>
      <c r="J513" s="470">
        <v>146906</v>
      </c>
      <c r="K513" s="470">
        <v>0</v>
      </c>
      <c r="L513" s="470">
        <f t="shared" si="154"/>
        <v>0</v>
      </c>
      <c r="M513" s="470">
        <v>0</v>
      </c>
      <c r="N513" s="470">
        <v>0</v>
      </c>
    </row>
    <row r="514" spans="1:14" s="516" customFormat="1" ht="15" hidden="1" customHeight="1">
      <c r="A514" s="1074"/>
      <c r="B514" s="1109"/>
      <c r="C514" s="1074"/>
      <c r="D514" s="1109"/>
      <c r="E514" s="1078"/>
      <c r="F514" s="1079"/>
      <c r="G514" s="472" t="s">
        <v>1</v>
      </c>
      <c r="H514" s="470">
        <f t="shared" si="152"/>
        <v>0</v>
      </c>
      <c r="I514" s="470">
        <f t="shared" si="153"/>
        <v>0</v>
      </c>
      <c r="J514" s="470">
        <v>0</v>
      </c>
      <c r="K514" s="470">
        <v>0</v>
      </c>
      <c r="L514" s="470">
        <f t="shared" si="154"/>
        <v>0</v>
      </c>
      <c r="M514" s="470">
        <v>0</v>
      </c>
      <c r="N514" s="470">
        <v>0</v>
      </c>
    </row>
    <row r="515" spans="1:14" s="516" customFormat="1" ht="15" hidden="1" customHeight="1">
      <c r="A515" s="1074"/>
      <c r="B515" s="1109"/>
      <c r="C515" s="1074"/>
      <c r="D515" s="1109"/>
      <c r="E515" s="1080"/>
      <c r="F515" s="1081"/>
      <c r="G515" s="472" t="s">
        <v>2</v>
      </c>
      <c r="H515" s="470">
        <f>I515+L515</f>
        <v>146906</v>
      </c>
      <c r="I515" s="470">
        <f t="shared" si="153"/>
        <v>146906</v>
      </c>
      <c r="J515" s="470">
        <f>J513+J514</f>
        <v>146906</v>
      </c>
      <c r="K515" s="470">
        <f>K513+K514</f>
        <v>0</v>
      </c>
      <c r="L515" s="470">
        <f t="shared" si="154"/>
        <v>0</v>
      </c>
      <c r="M515" s="470">
        <f>M513+M514</f>
        <v>0</v>
      </c>
      <c r="N515" s="470">
        <f>N513+N514</f>
        <v>0</v>
      </c>
    </row>
    <row r="516" spans="1:14" s="516" customFormat="1" ht="18" hidden="1" customHeight="1">
      <c r="A516" s="1074"/>
      <c r="B516" s="1075"/>
      <c r="C516" s="1074"/>
      <c r="D516" s="1075"/>
      <c r="E516" s="1076" t="s">
        <v>1035</v>
      </c>
      <c r="F516" s="1077"/>
      <c r="G516" s="469" t="s">
        <v>0</v>
      </c>
      <c r="H516" s="470">
        <f t="shared" si="152"/>
        <v>4068250</v>
      </c>
      <c r="I516" s="470">
        <f t="shared" si="153"/>
        <v>4068250</v>
      </c>
      <c r="J516" s="470">
        <v>3993022</v>
      </c>
      <c r="K516" s="470">
        <v>75228</v>
      </c>
      <c r="L516" s="470">
        <f t="shared" si="154"/>
        <v>0</v>
      </c>
      <c r="M516" s="470">
        <v>0</v>
      </c>
      <c r="N516" s="470">
        <v>0</v>
      </c>
    </row>
    <row r="517" spans="1:14" s="516" customFormat="1" ht="18" hidden="1" customHeight="1">
      <c r="A517" s="1074"/>
      <c r="B517" s="1109"/>
      <c r="C517" s="1074"/>
      <c r="D517" s="1109"/>
      <c r="E517" s="1078"/>
      <c r="F517" s="1079"/>
      <c r="G517" s="472" t="s">
        <v>1</v>
      </c>
      <c r="H517" s="470">
        <f t="shared" si="152"/>
        <v>0</v>
      </c>
      <c r="I517" s="470">
        <f t="shared" si="153"/>
        <v>0</v>
      </c>
      <c r="J517" s="470">
        <v>0</v>
      </c>
      <c r="K517" s="470">
        <v>0</v>
      </c>
      <c r="L517" s="470">
        <f t="shared" si="154"/>
        <v>0</v>
      </c>
      <c r="M517" s="470">
        <v>0</v>
      </c>
      <c r="N517" s="470">
        <v>0</v>
      </c>
    </row>
    <row r="518" spans="1:14" s="516" customFormat="1" ht="18" hidden="1" customHeight="1">
      <c r="A518" s="1074"/>
      <c r="B518" s="1109"/>
      <c r="C518" s="1074"/>
      <c r="D518" s="1109"/>
      <c r="E518" s="1080"/>
      <c r="F518" s="1081"/>
      <c r="G518" s="472" t="s">
        <v>2</v>
      </c>
      <c r="H518" s="470">
        <f>I518+L518</f>
        <v>4068250</v>
      </c>
      <c r="I518" s="470">
        <f t="shared" si="153"/>
        <v>4068250</v>
      </c>
      <c r="J518" s="470">
        <f>J516+J517</f>
        <v>3993022</v>
      </c>
      <c r="K518" s="470">
        <f>K516+K517</f>
        <v>75228</v>
      </c>
      <c r="L518" s="470">
        <f t="shared" si="154"/>
        <v>0</v>
      </c>
      <c r="M518" s="470">
        <f>M516+M517</f>
        <v>0</v>
      </c>
      <c r="N518" s="470">
        <f>N516+N517</f>
        <v>0</v>
      </c>
    </row>
    <row r="519" spans="1:14" s="516" customFormat="1" ht="21.95" hidden="1" customHeight="1">
      <c r="A519" s="1074"/>
      <c r="B519" s="1075"/>
      <c r="C519" s="1074"/>
      <c r="D519" s="1075"/>
      <c r="E519" s="1076" t="s">
        <v>1036</v>
      </c>
      <c r="F519" s="1077"/>
      <c r="G519" s="469" t="s">
        <v>0</v>
      </c>
      <c r="H519" s="470">
        <f t="shared" si="152"/>
        <v>13812641</v>
      </c>
      <c r="I519" s="470">
        <f t="shared" si="153"/>
        <v>13812641</v>
      </c>
      <c r="J519" s="470">
        <v>13812641</v>
      </c>
      <c r="K519" s="470">
        <v>0</v>
      </c>
      <c r="L519" s="470">
        <f t="shared" si="154"/>
        <v>0</v>
      </c>
      <c r="M519" s="470">
        <v>0</v>
      </c>
      <c r="N519" s="470">
        <v>0</v>
      </c>
    </row>
    <row r="520" spans="1:14" s="516" customFormat="1" ht="21.95" hidden="1" customHeight="1">
      <c r="A520" s="1074"/>
      <c r="B520" s="1109"/>
      <c r="C520" s="1074"/>
      <c r="D520" s="1109"/>
      <c r="E520" s="1078"/>
      <c r="F520" s="1079"/>
      <c r="G520" s="472" t="s">
        <v>1</v>
      </c>
      <c r="H520" s="470">
        <f t="shared" si="152"/>
        <v>0</v>
      </c>
      <c r="I520" s="470">
        <f t="shared" si="153"/>
        <v>0</v>
      </c>
      <c r="J520" s="470">
        <v>0</v>
      </c>
      <c r="K520" s="470">
        <v>0</v>
      </c>
      <c r="L520" s="470">
        <f t="shared" si="154"/>
        <v>0</v>
      </c>
      <c r="M520" s="470">
        <v>0</v>
      </c>
      <c r="N520" s="470">
        <v>0</v>
      </c>
    </row>
    <row r="521" spans="1:14" s="516" customFormat="1" ht="21.95" hidden="1" customHeight="1">
      <c r="A521" s="1074"/>
      <c r="B521" s="1109"/>
      <c r="C521" s="1074"/>
      <c r="D521" s="1109"/>
      <c r="E521" s="1080"/>
      <c r="F521" s="1081"/>
      <c r="G521" s="472" t="s">
        <v>2</v>
      </c>
      <c r="H521" s="470">
        <f>I521+L521</f>
        <v>13812641</v>
      </c>
      <c r="I521" s="470">
        <f t="shared" si="153"/>
        <v>13812641</v>
      </c>
      <c r="J521" s="470">
        <f>J519+J520</f>
        <v>13812641</v>
      </c>
      <c r="K521" s="470">
        <f>K519+K520</f>
        <v>0</v>
      </c>
      <c r="L521" s="470">
        <f t="shared" si="154"/>
        <v>0</v>
      </c>
      <c r="M521" s="470">
        <f>M519+M520</f>
        <v>0</v>
      </c>
      <c r="N521" s="470">
        <f>N519+N520</f>
        <v>0</v>
      </c>
    </row>
    <row r="522" spans="1:14" s="516" customFormat="1" ht="15" hidden="1" customHeight="1">
      <c r="A522" s="1074"/>
      <c r="B522" s="1075"/>
      <c r="C522" s="1074"/>
      <c r="D522" s="1075"/>
      <c r="E522" s="1076" t="s">
        <v>1037</v>
      </c>
      <c r="F522" s="1077"/>
      <c r="G522" s="469" t="s">
        <v>0</v>
      </c>
      <c r="H522" s="470">
        <f t="shared" si="152"/>
        <v>2833416</v>
      </c>
      <c r="I522" s="470">
        <f t="shared" si="153"/>
        <v>2833416</v>
      </c>
      <c r="J522" s="470">
        <v>2774667</v>
      </c>
      <c r="K522" s="470">
        <v>58749</v>
      </c>
      <c r="L522" s="470">
        <f t="shared" si="154"/>
        <v>0</v>
      </c>
      <c r="M522" s="470">
        <v>0</v>
      </c>
      <c r="N522" s="470">
        <v>0</v>
      </c>
    </row>
    <row r="523" spans="1:14" s="516" customFormat="1" ht="15" hidden="1" customHeight="1">
      <c r="A523" s="1074"/>
      <c r="B523" s="1177"/>
      <c r="C523" s="1074"/>
      <c r="D523" s="1177"/>
      <c r="E523" s="1078"/>
      <c r="F523" s="1079"/>
      <c r="G523" s="472" t="s">
        <v>1</v>
      </c>
      <c r="H523" s="470">
        <f t="shared" si="152"/>
        <v>0</v>
      </c>
      <c r="I523" s="470">
        <f t="shared" si="153"/>
        <v>0</v>
      </c>
      <c r="J523" s="470">
        <v>0</v>
      </c>
      <c r="K523" s="470">
        <v>0</v>
      </c>
      <c r="L523" s="470">
        <f t="shared" si="154"/>
        <v>0</v>
      </c>
      <c r="M523" s="470">
        <v>0</v>
      </c>
      <c r="N523" s="470">
        <v>0</v>
      </c>
    </row>
    <row r="524" spans="1:14" s="516" customFormat="1" ht="15" hidden="1" customHeight="1">
      <c r="A524" s="1074"/>
      <c r="B524" s="1177"/>
      <c r="C524" s="1074"/>
      <c r="D524" s="1177"/>
      <c r="E524" s="1080"/>
      <c r="F524" s="1081"/>
      <c r="G524" s="472" t="s">
        <v>2</v>
      </c>
      <c r="H524" s="470">
        <f>I524+L524</f>
        <v>2833416</v>
      </c>
      <c r="I524" s="470">
        <f t="shared" si="153"/>
        <v>2833416</v>
      </c>
      <c r="J524" s="470">
        <f>J522+J523</f>
        <v>2774667</v>
      </c>
      <c r="K524" s="470">
        <f>K522+K523</f>
        <v>58749</v>
      </c>
      <c r="L524" s="470">
        <f t="shared" si="154"/>
        <v>0</v>
      </c>
      <c r="M524" s="470">
        <f>M522+M523</f>
        <v>0</v>
      </c>
      <c r="N524" s="470">
        <f>N522+N523</f>
        <v>0</v>
      </c>
    </row>
    <row r="525" spans="1:14" s="516" customFormat="1" ht="15" hidden="1" customHeight="1">
      <c r="A525" s="1074"/>
      <c r="B525" s="1075"/>
      <c r="C525" s="1074"/>
      <c r="D525" s="1075"/>
      <c r="E525" s="1076" t="s">
        <v>1038</v>
      </c>
      <c r="F525" s="1077"/>
      <c r="G525" s="469" t="s">
        <v>0</v>
      </c>
      <c r="H525" s="470">
        <f t="shared" si="152"/>
        <v>3027270</v>
      </c>
      <c r="I525" s="470">
        <f t="shared" si="153"/>
        <v>3027270</v>
      </c>
      <c r="J525" s="470">
        <v>2785212</v>
      </c>
      <c r="K525" s="470">
        <v>242058</v>
      </c>
      <c r="L525" s="470">
        <f t="shared" si="154"/>
        <v>0</v>
      </c>
      <c r="M525" s="470">
        <v>0</v>
      </c>
      <c r="N525" s="470">
        <v>0</v>
      </c>
    </row>
    <row r="526" spans="1:14" s="516" customFormat="1" ht="15" hidden="1" customHeight="1">
      <c r="A526" s="1074"/>
      <c r="B526" s="1177"/>
      <c r="C526" s="1074"/>
      <c r="D526" s="1177"/>
      <c r="E526" s="1078"/>
      <c r="F526" s="1079"/>
      <c r="G526" s="472" t="s">
        <v>1</v>
      </c>
      <c r="H526" s="470">
        <f t="shared" si="152"/>
        <v>0</v>
      </c>
      <c r="I526" s="470">
        <f t="shared" si="153"/>
        <v>0</v>
      </c>
      <c r="J526" s="470">
        <v>0</v>
      </c>
      <c r="K526" s="470">
        <v>0</v>
      </c>
      <c r="L526" s="470">
        <f t="shared" si="154"/>
        <v>0</v>
      </c>
      <c r="M526" s="470">
        <v>0</v>
      </c>
      <c r="N526" s="470">
        <v>0</v>
      </c>
    </row>
    <row r="527" spans="1:14" s="516" customFormat="1" ht="15" hidden="1" customHeight="1">
      <c r="A527" s="1074"/>
      <c r="B527" s="1177"/>
      <c r="C527" s="1074"/>
      <c r="D527" s="1177"/>
      <c r="E527" s="1080"/>
      <c r="F527" s="1081"/>
      <c r="G527" s="472" t="s">
        <v>2</v>
      </c>
      <c r="H527" s="470">
        <f>I527+L527</f>
        <v>3027270</v>
      </c>
      <c r="I527" s="470">
        <f t="shared" si="153"/>
        <v>3027270</v>
      </c>
      <c r="J527" s="470">
        <f>J525+J526</f>
        <v>2785212</v>
      </c>
      <c r="K527" s="470">
        <f>K525+K526</f>
        <v>242058</v>
      </c>
      <c r="L527" s="470">
        <f t="shared" si="154"/>
        <v>0</v>
      </c>
      <c r="M527" s="470">
        <f>M525+M526</f>
        <v>0</v>
      </c>
      <c r="N527" s="470">
        <f>N525+N526</f>
        <v>0</v>
      </c>
    </row>
    <row r="528" spans="1:14" s="516" customFormat="1" ht="15" customHeight="1">
      <c r="A528" s="1102" t="s">
        <v>67</v>
      </c>
      <c r="B528" s="1103"/>
      <c r="C528" s="1102" t="s">
        <v>413</v>
      </c>
      <c r="D528" s="1103"/>
      <c r="E528" s="1076" t="s">
        <v>1039</v>
      </c>
      <c r="F528" s="1077"/>
      <c r="G528" s="469" t="s">
        <v>0</v>
      </c>
      <c r="H528" s="470">
        <f t="shared" ref="H528:H529" si="189">I528+L528</f>
        <v>0</v>
      </c>
      <c r="I528" s="470">
        <f t="shared" si="153"/>
        <v>0</v>
      </c>
      <c r="J528" s="470">
        <v>0</v>
      </c>
      <c r="K528" s="470">
        <v>0</v>
      </c>
      <c r="L528" s="470">
        <f t="shared" si="154"/>
        <v>0</v>
      </c>
      <c r="M528" s="470">
        <v>0</v>
      </c>
      <c r="N528" s="470">
        <v>0</v>
      </c>
    </row>
    <row r="529" spans="1:14" s="516" customFormat="1" ht="15" customHeight="1">
      <c r="A529" s="1074"/>
      <c r="B529" s="1177"/>
      <c r="C529" s="1074"/>
      <c r="D529" s="1177"/>
      <c r="E529" s="1078"/>
      <c r="F529" s="1079"/>
      <c r="G529" s="472" t="s">
        <v>1</v>
      </c>
      <c r="H529" s="470">
        <f t="shared" si="189"/>
        <v>1046331</v>
      </c>
      <c r="I529" s="470">
        <f t="shared" si="153"/>
        <v>1046331</v>
      </c>
      <c r="J529" s="470">
        <v>1046331</v>
      </c>
      <c r="K529" s="470">
        <v>0</v>
      </c>
      <c r="L529" s="470">
        <f t="shared" si="154"/>
        <v>0</v>
      </c>
      <c r="M529" s="470">
        <v>0</v>
      </c>
      <c r="N529" s="470">
        <v>0</v>
      </c>
    </row>
    <row r="530" spans="1:14" s="516" customFormat="1" ht="15" customHeight="1">
      <c r="A530" s="1074"/>
      <c r="B530" s="1177"/>
      <c r="C530" s="1110"/>
      <c r="D530" s="1178"/>
      <c r="E530" s="1080"/>
      <c r="F530" s="1081"/>
      <c r="G530" s="472" t="s">
        <v>2</v>
      </c>
      <c r="H530" s="470">
        <f>I530+L530</f>
        <v>1046331</v>
      </c>
      <c r="I530" s="470">
        <f t="shared" si="153"/>
        <v>1046331</v>
      </c>
      <c r="J530" s="470">
        <f>J528+J529</f>
        <v>1046331</v>
      </c>
      <c r="K530" s="470">
        <f>K528+K529</f>
        <v>0</v>
      </c>
      <c r="L530" s="470">
        <f t="shared" si="154"/>
        <v>0</v>
      </c>
      <c r="M530" s="470">
        <f>M528+M529</f>
        <v>0</v>
      </c>
      <c r="N530" s="470">
        <f>N528+N529</f>
        <v>0</v>
      </c>
    </row>
    <row r="531" spans="1:14" s="516" customFormat="1" ht="15" hidden="1" customHeight="1">
      <c r="A531" s="1074"/>
      <c r="B531" s="1075"/>
      <c r="C531" s="1102" t="s">
        <v>514</v>
      </c>
      <c r="D531" s="1103"/>
      <c r="E531" s="1076" t="s">
        <v>1040</v>
      </c>
      <c r="F531" s="1077"/>
      <c r="G531" s="469" t="s">
        <v>0</v>
      </c>
      <c r="H531" s="470">
        <f t="shared" si="152"/>
        <v>352794</v>
      </c>
      <c r="I531" s="470">
        <f t="shared" si="153"/>
        <v>352794</v>
      </c>
      <c r="J531" s="470">
        <v>352794</v>
      </c>
      <c r="K531" s="470">
        <v>0</v>
      </c>
      <c r="L531" s="470">
        <f t="shared" si="154"/>
        <v>0</v>
      </c>
      <c r="M531" s="470">
        <v>0</v>
      </c>
      <c r="N531" s="470">
        <v>0</v>
      </c>
    </row>
    <row r="532" spans="1:14" s="516" customFormat="1" ht="15" hidden="1" customHeight="1">
      <c r="A532" s="1074"/>
      <c r="B532" s="1177"/>
      <c r="C532" s="1074"/>
      <c r="D532" s="1177"/>
      <c r="E532" s="1078"/>
      <c r="F532" s="1079"/>
      <c r="G532" s="472" t="s">
        <v>1</v>
      </c>
      <c r="H532" s="470">
        <f t="shared" si="152"/>
        <v>0</v>
      </c>
      <c r="I532" s="470">
        <f t="shared" si="153"/>
        <v>0</v>
      </c>
      <c r="J532" s="470">
        <v>0</v>
      </c>
      <c r="K532" s="470">
        <v>0</v>
      </c>
      <c r="L532" s="470">
        <f t="shared" si="154"/>
        <v>0</v>
      </c>
      <c r="M532" s="470">
        <v>0</v>
      </c>
      <c r="N532" s="470">
        <v>0</v>
      </c>
    </row>
    <row r="533" spans="1:14" s="516" customFormat="1" ht="15" hidden="1" customHeight="1">
      <c r="A533" s="1074"/>
      <c r="B533" s="1177"/>
      <c r="C533" s="1110"/>
      <c r="D533" s="1178"/>
      <c r="E533" s="1080"/>
      <c r="F533" s="1081"/>
      <c r="G533" s="472" t="s">
        <v>2</v>
      </c>
      <c r="H533" s="470">
        <f>I533+L533</f>
        <v>352794</v>
      </c>
      <c r="I533" s="470">
        <f t="shared" si="153"/>
        <v>352794</v>
      </c>
      <c r="J533" s="470">
        <f>J531+J532</f>
        <v>352794</v>
      </c>
      <c r="K533" s="470">
        <f>K531+K532</f>
        <v>0</v>
      </c>
      <c r="L533" s="470">
        <f t="shared" si="154"/>
        <v>0</v>
      </c>
      <c r="M533" s="470">
        <f>M531+M532</f>
        <v>0</v>
      </c>
      <c r="N533" s="470">
        <f>N531+N532</f>
        <v>0</v>
      </c>
    </row>
    <row r="534" spans="1:14" s="516" customFormat="1" ht="15" hidden="1" customHeight="1">
      <c r="A534" s="1074"/>
      <c r="B534" s="1075"/>
      <c r="C534" s="1102" t="s">
        <v>421</v>
      </c>
      <c r="D534" s="1103"/>
      <c r="E534" s="1076" t="s">
        <v>1041</v>
      </c>
      <c r="F534" s="1077"/>
      <c r="G534" s="469" t="s">
        <v>0</v>
      </c>
      <c r="H534" s="470">
        <f t="shared" si="152"/>
        <v>1461843</v>
      </c>
      <c r="I534" s="470">
        <f t="shared" si="153"/>
        <v>1461843</v>
      </c>
      <c r="J534" s="470">
        <v>1461843</v>
      </c>
      <c r="K534" s="470">
        <v>0</v>
      </c>
      <c r="L534" s="470">
        <f t="shared" si="154"/>
        <v>0</v>
      </c>
      <c r="M534" s="470">
        <v>0</v>
      </c>
      <c r="N534" s="470">
        <v>0</v>
      </c>
    </row>
    <row r="535" spans="1:14" s="516" customFormat="1" ht="15" hidden="1" customHeight="1">
      <c r="A535" s="1074"/>
      <c r="B535" s="1177"/>
      <c r="C535" s="1074"/>
      <c r="D535" s="1177"/>
      <c r="E535" s="1078"/>
      <c r="F535" s="1079"/>
      <c r="G535" s="472" t="s">
        <v>1</v>
      </c>
      <c r="H535" s="470">
        <f t="shared" si="152"/>
        <v>0</v>
      </c>
      <c r="I535" s="470">
        <f t="shared" si="153"/>
        <v>0</v>
      </c>
      <c r="J535" s="470">
        <v>0</v>
      </c>
      <c r="K535" s="470">
        <v>0</v>
      </c>
      <c r="L535" s="470">
        <f t="shared" si="154"/>
        <v>0</v>
      </c>
      <c r="M535" s="470">
        <v>0</v>
      </c>
      <c r="N535" s="470">
        <v>0</v>
      </c>
    </row>
    <row r="536" spans="1:14" s="516" customFormat="1" ht="15" hidden="1" customHeight="1">
      <c r="A536" s="1074"/>
      <c r="B536" s="1177"/>
      <c r="C536" s="1074"/>
      <c r="D536" s="1177"/>
      <c r="E536" s="1080"/>
      <c r="F536" s="1081"/>
      <c r="G536" s="472" t="s">
        <v>2</v>
      </c>
      <c r="H536" s="470">
        <f>I536+L536</f>
        <v>1461843</v>
      </c>
      <c r="I536" s="470">
        <f t="shared" si="153"/>
        <v>1461843</v>
      </c>
      <c r="J536" s="470">
        <f>J534+J535</f>
        <v>1461843</v>
      </c>
      <c r="K536" s="470">
        <f>K534+K535</f>
        <v>0</v>
      </c>
      <c r="L536" s="470">
        <f t="shared" si="154"/>
        <v>0</v>
      </c>
      <c r="M536" s="470">
        <f>M534+M535</f>
        <v>0</v>
      </c>
      <c r="N536" s="470">
        <f>N534+N535</f>
        <v>0</v>
      </c>
    </row>
    <row r="537" spans="1:14" s="516" customFormat="1" ht="15" hidden="1" customHeight="1">
      <c r="A537" s="1074"/>
      <c r="B537" s="1075"/>
      <c r="C537" s="1074"/>
      <c r="D537" s="1075"/>
      <c r="E537" s="1076" t="s">
        <v>1042</v>
      </c>
      <c r="F537" s="1077"/>
      <c r="G537" s="469" t="s">
        <v>0</v>
      </c>
      <c r="H537" s="470">
        <f t="shared" si="152"/>
        <v>57650</v>
      </c>
      <c r="I537" s="470">
        <f t="shared" si="153"/>
        <v>57650</v>
      </c>
      <c r="J537" s="470">
        <v>57650</v>
      </c>
      <c r="K537" s="470">
        <v>0</v>
      </c>
      <c r="L537" s="470">
        <f t="shared" si="154"/>
        <v>0</v>
      </c>
      <c r="M537" s="470">
        <v>0</v>
      </c>
      <c r="N537" s="470">
        <v>0</v>
      </c>
    </row>
    <row r="538" spans="1:14" s="516" customFormat="1" ht="15" hidden="1" customHeight="1">
      <c r="A538" s="1074"/>
      <c r="B538" s="1177"/>
      <c r="C538" s="1074"/>
      <c r="D538" s="1177"/>
      <c r="E538" s="1078"/>
      <c r="F538" s="1079"/>
      <c r="G538" s="472" t="s">
        <v>1</v>
      </c>
      <c r="H538" s="470">
        <f t="shared" si="152"/>
        <v>0</v>
      </c>
      <c r="I538" s="470">
        <f t="shared" si="153"/>
        <v>0</v>
      </c>
      <c r="J538" s="470">
        <v>0</v>
      </c>
      <c r="K538" s="470">
        <v>0</v>
      </c>
      <c r="L538" s="470">
        <f t="shared" si="154"/>
        <v>0</v>
      </c>
      <c r="M538" s="470">
        <v>0</v>
      </c>
      <c r="N538" s="470">
        <v>0</v>
      </c>
    </row>
    <row r="539" spans="1:14" s="516" customFormat="1" ht="15" hidden="1" customHeight="1">
      <c r="A539" s="1074"/>
      <c r="B539" s="1177"/>
      <c r="C539" s="1074"/>
      <c r="D539" s="1177"/>
      <c r="E539" s="1080"/>
      <c r="F539" s="1081"/>
      <c r="G539" s="472" t="s">
        <v>2</v>
      </c>
      <c r="H539" s="470">
        <f>I539+L539</f>
        <v>57650</v>
      </c>
      <c r="I539" s="470">
        <f t="shared" si="153"/>
        <v>57650</v>
      </c>
      <c r="J539" s="470">
        <f>J537+J538</f>
        <v>57650</v>
      </c>
      <c r="K539" s="470">
        <f>K537+K538</f>
        <v>0</v>
      </c>
      <c r="L539" s="470">
        <f t="shared" si="154"/>
        <v>0</v>
      </c>
      <c r="M539" s="470">
        <f>M537+M538</f>
        <v>0</v>
      </c>
      <c r="N539" s="470">
        <f>N537+N538</f>
        <v>0</v>
      </c>
    </row>
    <row r="540" spans="1:14" s="516" customFormat="1" ht="15" hidden="1" customHeight="1">
      <c r="A540" s="1074"/>
      <c r="B540" s="1075"/>
      <c r="C540" s="1074"/>
      <c r="D540" s="1075"/>
      <c r="E540" s="1076" t="s">
        <v>1043</v>
      </c>
      <c r="F540" s="1077"/>
      <c r="G540" s="469" t="s">
        <v>0</v>
      </c>
      <c r="H540" s="470">
        <f t="shared" si="152"/>
        <v>15000</v>
      </c>
      <c r="I540" s="470">
        <f t="shared" si="153"/>
        <v>15000</v>
      </c>
      <c r="J540" s="470">
        <v>0</v>
      </c>
      <c r="K540" s="470">
        <v>15000</v>
      </c>
      <c r="L540" s="470">
        <f t="shared" si="154"/>
        <v>0</v>
      </c>
      <c r="M540" s="470">
        <v>0</v>
      </c>
      <c r="N540" s="470">
        <v>0</v>
      </c>
    </row>
    <row r="541" spans="1:14" s="516" customFormat="1" ht="15" hidden="1" customHeight="1">
      <c r="A541" s="1074"/>
      <c r="B541" s="1177"/>
      <c r="C541" s="1074"/>
      <c r="D541" s="1177"/>
      <c r="E541" s="1078"/>
      <c r="F541" s="1079"/>
      <c r="G541" s="472" t="s">
        <v>1</v>
      </c>
      <c r="H541" s="470">
        <f t="shared" si="152"/>
        <v>0</v>
      </c>
      <c r="I541" s="470">
        <f t="shared" si="153"/>
        <v>0</v>
      </c>
      <c r="J541" s="470">
        <v>0</v>
      </c>
      <c r="K541" s="470">
        <v>0</v>
      </c>
      <c r="L541" s="470">
        <f t="shared" si="154"/>
        <v>0</v>
      </c>
      <c r="M541" s="470">
        <v>0</v>
      </c>
      <c r="N541" s="470">
        <v>0</v>
      </c>
    </row>
    <row r="542" spans="1:14" s="516" customFormat="1" ht="15" hidden="1" customHeight="1">
      <c r="A542" s="1074"/>
      <c r="B542" s="1177"/>
      <c r="C542" s="1074"/>
      <c r="D542" s="1177"/>
      <c r="E542" s="1080"/>
      <c r="F542" s="1081"/>
      <c r="G542" s="472" t="s">
        <v>2</v>
      </c>
      <c r="H542" s="470">
        <f>I542+L542</f>
        <v>15000</v>
      </c>
      <c r="I542" s="470">
        <f t="shared" si="153"/>
        <v>15000</v>
      </c>
      <c r="J542" s="470">
        <f>J540+J541</f>
        <v>0</v>
      </c>
      <c r="K542" s="470">
        <f>K540+K541</f>
        <v>15000</v>
      </c>
      <c r="L542" s="470">
        <f t="shared" si="154"/>
        <v>0</v>
      </c>
      <c r="M542" s="470">
        <f>M540+M541</f>
        <v>0</v>
      </c>
      <c r="N542" s="470">
        <f>N540+N541</f>
        <v>0</v>
      </c>
    </row>
    <row r="543" spans="1:14" s="516" customFormat="1" ht="36" customHeight="1">
      <c r="A543" s="1074"/>
      <c r="B543" s="1075"/>
      <c r="C543" s="1074" t="s">
        <v>421</v>
      </c>
      <c r="D543" s="1075"/>
      <c r="E543" s="1076" t="s">
        <v>1044</v>
      </c>
      <c r="F543" s="1077"/>
      <c r="G543" s="469" t="s">
        <v>0</v>
      </c>
      <c r="H543" s="470">
        <f t="shared" si="152"/>
        <v>306263</v>
      </c>
      <c r="I543" s="470">
        <f t="shared" si="153"/>
        <v>306263</v>
      </c>
      <c r="J543" s="470">
        <v>306263</v>
      </c>
      <c r="K543" s="470">
        <v>0</v>
      </c>
      <c r="L543" s="470">
        <f t="shared" si="154"/>
        <v>0</v>
      </c>
      <c r="M543" s="470">
        <v>0</v>
      </c>
      <c r="N543" s="470">
        <v>0</v>
      </c>
    </row>
    <row r="544" spans="1:14" s="516" customFormat="1" ht="36" customHeight="1">
      <c r="A544" s="1074"/>
      <c r="B544" s="1177"/>
      <c r="C544" s="1074"/>
      <c r="D544" s="1177"/>
      <c r="E544" s="1078"/>
      <c r="F544" s="1079"/>
      <c r="G544" s="472" t="s">
        <v>1</v>
      </c>
      <c r="H544" s="470">
        <f t="shared" si="152"/>
        <v>361666</v>
      </c>
      <c r="I544" s="470">
        <f t="shared" si="153"/>
        <v>361666</v>
      </c>
      <c r="J544" s="470">
        <v>339544</v>
      </c>
      <c r="K544" s="470">
        <v>22122</v>
      </c>
      <c r="L544" s="470">
        <f t="shared" si="154"/>
        <v>0</v>
      </c>
      <c r="M544" s="470">
        <v>0</v>
      </c>
      <c r="N544" s="470">
        <v>0</v>
      </c>
    </row>
    <row r="545" spans="1:14" s="516" customFormat="1" ht="36" customHeight="1">
      <c r="A545" s="1074"/>
      <c r="B545" s="1177"/>
      <c r="C545" s="1074"/>
      <c r="D545" s="1177"/>
      <c r="E545" s="1080"/>
      <c r="F545" s="1081"/>
      <c r="G545" s="472" t="s">
        <v>2</v>
      </c>
      <c r="H545" s="470">
        <f>I545+L545</f>
        <v>667929</v>
      </c>
      <c r="I545" s="470">
        <f t="shared" si="153"/>
        <v>667929</v>
      </c>
      <c r="J545" s="470">
        <f>J543+J544</f>
        <v>645807</v>
      </c>
      <c r="K545" s="470">
        <f>K543+K544</f>
        <v>22122</v>
      </c>
      <c r="L545" s="470">
        <f t="shared" si="154"/>
        <v>0</v>
      </c>
      <c r="M545" s="470">
        <f>M543+M544</f>
        <v>0</v>
      </c>
      <c r="N545" s="470">
        <f>N543+N544</f>
        <v>0</v>
      </c>
    </row>
    <row r="546" spans="1:14" s="516" customFormat="1" ht="15" hidden="1" customHeight="1">
      <c r="A546" s="1074"/>
      <c r="B546" s="1075"/>
      <c r="C546" s="1074"/>
      <c r="D546" s="1075"/>
      <c r="E546" s="1076" t="s">
        <v>1045</v>
      </c>
      <c r="F546" s="1077"/>
      <c r="G546" s="469" t="s">
        <v>0</v>
      </c>
      <c r="H546" s="470">
        <f t="shared" si="152"/>
        <v>28000</v>
      </c>
      <c r="I546" s="470">
        <f t="shared" si="153"/>
        <v>28000</v>
      </c>
      <c r="J546" s="470">
        <v>28000</v>
      </c>
      <c r="K546" s="470">
        <v>0</v>
      </c>
      <c r="L546" s="470">
        <f t="shared" si="154"/>
        <v>0</v>
      </c>
      <c r="M546" s="470">
        <v>0</v>
      </c>
      <c r="N546" s="470">
        <v>0</v>
      </c>
    </row>
    <row r="547" spans="1:14" s="516" customFormat="1" ht="15" hidden="1" customHeight="1">
      <c r="A547" s="1074"/>
      <c r="B547" s="1177"/>
      <c r="C547" s="1074"/>
      <c r="D547" s="1177"/>
      <c r="E547" s="1078"/>
      <c r="F547" s="1079"/>
      <c r="G547" s="472" t="s">
        <v>1</v>
      </c>
      <c r="H547" s="470">
        <f t="shared" si="152"/>
        <v>0</v>
      </c>
      <c r="I547" s="470">
        <f t="shared" si="153"/>
        <v>0</v>
      </c>
      <c r="J547" s="470">
        <v>0</v>
      </c>
      <c r="K547" s="470">
        <v>0</v>
      </c>
      <c r="L547" s="470">
        <f t="shared" si="154"/>
        <v>0</v>
      </c>
      <c r="M547" s="470">
        <v>0</v>
      </c>
      <c r="N547" s="470">
        <v>0</v>
      </c>
    </row>
    <row r="548" spans="1:14" s="516" customFormat="1" ht="15" hidden="1" customHeight="1">
      <c r="A548" s="1074"/>
      <c r="B548" s="1177"/>
      <c r="C548" s="1074"/>
      <c r="D548" s="1177"/>
      <c r="E548" s="1080"/>
      <c r="F548" s="1081"/>
      <c r="G548" s="472" t="s">
        <v>2</v>
      </c>
      <c r="H548" s="470">
        <f>I548+L548</f>
        <v>28000</v>
      </c>
      <c r="I548" s="470">
        <f t="shared" si="153"/>
        <v>28000</v>
      </c>
      <c r="J548" s="470">
        <f>J546+J547</f>
        <v>28000</v>
      </c>
      <c r="K548" s="470">
        <f>K546+K547</f>
        <v>0</v>
      </c>
      <c r="L548" s="470">
        <f t="shared" si="154"/>
        <v>0</v>
      </c>
      <c r="M548" s="470">
        <f>M546+M547</f>
        <v>0</v>
      </c>
      <c r="N548" s="470">
        <f>N546+N547</f>
        <v>0</v>
      </c>
    </row>
    <row r="549" spans="1:14" s="516" customFormat="1" ht="15" hidden="1" customHeight="1">
      <c r="A549" s="1074"/>
      <c r="B549" s="1075"/>
      <c r="C549" s="1074"/>
      <c r="D549" s="1075"/>
      <c r="E549" s="1076" t="s">
        <v>1046</v>
      </c>
      <c r="F549" s="1077"/>
      <c r="G549" s="469" t="s">
        <v>0</v>
      </c>
      <c r="H549" s="470">
        <f>I549+L549</f>
        <v>350000</v>
      </c>
      <c r="I549" s="470">
        <f>J549+K549</f>
        <v>350000</v>
      </c>
      <c r="J549" s="470">
        <v>0</v>
      </c>
      <c r="K549" s="470">
        <v>350000</v>
      </c>
      <c r="L549" s="470">
        <f>M549+N549</f>
        <v>0</v>
      </c>
      <c r="M549" s="470">
        <v>0</v>
      </c>
      <c r="N549" s="470">
        <v>0</v>
      </c>
    </row>
    <row r="550" spans="1:14" s="516" customFormat="1" ht="15" hidden="1" customHeight="1">
      <c r="A550" s="1074"/>
      <c r="B550" s="1177"/>
      <c r="C550" s="1074"/>
      <c r="D550" s="1177"/>
      <c r="E550" s="1078"/>
      <c r="F550" s="1079"/>
      <c r="G550" s="472" t="s">
        <v>1</v>
      </c>
      <c r="H550" s="470">
        <f t="shared" ref="H550" si="190">I550+L550</f>
        <v>0</v>
      </c>
      <c r="I550" s="470">
        <f t="shared" ref="I550:I551" si="191">J550+K550</f>
        <v>0</v>
      </c>
      <c r="J550" s="470">
        <v>0</v>
      </c>
      <c r="K550" s="470">
        <v>0</v>
      </c>
      <c r="L550" s="470">
        <f t="shared" ref="L550:L551" si="192">M550+N550</f>
        <v>0</v>
      </c>
      <c r="M550" s="470">
        <v>0</v>
      </c>
      <c r="N550" s="470">
        <v>0</v>
      </c>
    </row>
    <row r="551" spans="1:14" s="516" customFormat="1" ht="15" hidden="1" customHeight="1">
      <c r="A551" s="1074"/>
      <c r="B551" s="1177"/>
      <c r="C551" s="1074"/>
      <c r="D551" s="1177"/>
      <c r="E551" s="1080"/>
      <c r="F551" s="1081"/>
      <c r="G551" s="472" t="s">
        <v>2</v>
      </c>
      <c r="H551" s="470">
        <f>I551+L551</f>
        <v>350000</v>
      </c>
      <c r="I551" s="470">
        <f t="shared" si="191"/>
        <v>350000</v>
      </c>
      <c r="J551" s="470">
        <f>J549+J550</f>
        <v>0</v>
      </c>
      <c r="K551" s="470">
        <f>K549+K550</f>
        <v>350000</v>
      </c>
      <c r="L551" s="470">
        <f t="shared" si="192"/>
        <v>0</v>
      </c>
      <c r="M551" s="470">
        <f>M549+M550</f>
        <v>0</v>
      </c>
      <c r="N551" s="470">
        <f>N549+N550</f>
        <v>0</v>
      </c>
    </row>
    <row r="552" spans="1:14" s="420" customFormat="1" ht="15" hidden="1" customHeight="1">
      <c r="A552" s="1123"/>
      <c r="B552" s="1146"/>
      <c r="C552" s="1123"/>
      <c r="D552" s="1146"/>
      <c r="E552" s="1076" t="s">
        <v>1047</v>
      </c>
      <c r="F552" s="1077"/>
      <c r="G552" s="469" t="s">
        <v>0</v>
      </c>
      <c r="H552" s="470">
        <f>I552+L552</f>
        <v>33000</v>
      </c>
      <c r="I552" s="470">
        <f>J552+K552</f>
        <v>33000</v>
      </c>
      <c r="J552" s="470">
        <v>0</v>
      </c>
      <c r="K552" s="470">
        <v>33000</v>
      </c>
      <c r="L552" s="470">
        <f>M552+N552</f>
        <v>0</v>
      </c>
      <c r="M552" s="470">
        <v>0</v>
      </c>
      <c r="N552" s="470">
        <v>0</v>
      </c>
    </row>
    <row r="553" spans="1:14" s="420" customFormat="1" ht="15" hidden="1" customHeight="1">
      <c r="A553" s="1123"/>
      <c r="B553" s="1109"/>
      <c r="C553" s="1123"/>
      <c r="D553" s="1109"/>
      <c r="E553" s="1078"/>
      <c r="F553" s="1079"/>
      <c r="G553" s="472" t="s">
        <v>1</v>
      </c>
      <c r="H553" s="470">
        <f t="shared" ref="H553" si="193">I553+L553</f>
        <v>0</v>
      </c>
      <c r="I553" s="470">
        <f t="shared" ref="I553:I554" si="194">J553+K553</f>
        <v>0</v>
      </c>
      <c r="J553" s="470">
        <v>0</v>
      </c>
      <c r="K553" s="470">
        <v>0</v>
      </c>
      <c r="L553" s="470">
        <f t="shared" ref="L553:L554" si="195">M553+N553</f>
        <v>0</v>
      </c>
      <c r="M553" s="470">
        <v>0</v>
      </c>
      <c r="N553" s="470">
        <v>0</v>
      </c>
    </row>
    <row r="554" spans="1:14" s="420" customFormat="1" ht="15" hidden="1" customHeight="1">
      <c r="A554" s="1123"/>
      <c r="B554" s="1109"/>
      <c r="C554" s="1123"/>
      <c r="D554" s="1109"/>
      <c r="E554" s="1080"/>
      <c r="F554" s="1081"/>
      <c r="G554" s="472" t="s">
        <v>2</v>
      </c>
      <c r="H554" s="470">
        <f>I554+L554</f>
        <v>33000</v>
      </c>
      <c r="I554" s="470">
        <f t="shared" si="194"/>
        <v>33000</v>
      </c>
      <c r="J554" s="470">
        <f>J552+J553</f>
        <v>0</v>
      </c>
      <c r="K554" s="470">
        <f>K552+K553</f>
        <v>33000</v>
      </c>
      <c r="L554" s="470">
        <f t="shared" si="195"/>
        <v>0</v>
      </c>
      <c r="M554" s="470">
        <f>M552+M553</f>
        <v>0</v>
      </c>
      <c r="N554" s="470">
        <f>N552+N553</f>
        <v>0</v>
      </c>
    </row>
    <row r="555" spans="1:14" s="420" customFormat="1" ht="15" customHeight="1">
      <c r="A555" s="1123"/>
      <c r="B555" s="1146"/>
      <c r="C555" s="1123"/>
      <c r="D555" s="1146"/>
      <c r="E555" s="1076" t="s">
        <v>1048</v>
      </c>
      <c r="F555" s="1077"/>
      <c r="G555" s="469" t="s">
        <v>0</v>
      </c>
      <c r="H555" s="470">
        <f>I555+L555</f>
        <v>0</v>
      </c>
      <c r="I555" s="470">
        <f>J555+K555</f>
        <v>0</v>
      </c>
      <c r="J555" s="470">
        <v>0</v>
      </c>
      <c r="K555" s="470">
        <v>0</v>
      </c>
      <c r="L555" s="470">
        <f>M555+N555</f>
        <v>0</v>
      </c>
      <c r="M555" s="470">
        <v>0</v>
      </c>
      <c r="N555" s="470">
        <v>0</v>
      </c>
    </row>
    <row r="556" spans="1:14" s="420" customFormat="1" ht="15" customHeight="1">
      <c r="A556" s="1123"/>
      <c r="B556" s="1109"/>
      <c r="C556" s="1123"/>
      <c r="D556" s="1109"/>
      <c r="E556" s="1078"/>
      <c r="F556" s="1079"/>
      <c r="G556" s="472" t="s">
        <v>1</v>
      </c>
      <c r="H556" s="470">
        <f t="shared" ref="H556" si="196">I556+L556</f>
        <v>4800</v>
      </c>
      <c r="I556" s="470">
        <f t="shared" ref="I556:I557" si="197">J556+K556</f>
        <v>4800</v>
      </c>
      <c r="J556" s="470">
        <v>4800</v>
      </c>
      <c r="K556" s="470">
        <v>0</v>
      </c>
      <c r="L556" s="470">
        <f t="shared" ref="L556:L557" si="198">M556+N556</f>
        <v>0</v>
      </c>
      <c r="M556" s="470">
        <v>0</v>
      </c>
      <c r="N556" s="470">
        <v>0</v>
      </c>
    </row>
    <row r="557" spans="1:14" s="420" customFormat="1" ht="15" customHeight="1">
      <c r="A557" s="1125"/>
      <c r="B557" s="1111"/>
      <c r="C557" s="1125"/>
      <c r="D557" s="1111"/>
      <c r="E557" s="1080"/>
      <c r="F557" s="1081"/>
      <c r="G557" s="472" t="s">
        <v>2</v>
      </c>
      <c r="H557" s="470">
        <f>I557+L557</f>
        <v>4800</v>
      </c>
      <c r="I557" s="470">
        <f t="shared" si="197"/>
        <v>4800</v>
      </c>
      <c r="J557" s="470">
        <f>J555+J556</f>
        <v>4800</v>
      </c>
      <c r="K557" s="470">
        <f>K555+K556</f>
        <v>0</v>
      </c>
      <c r="L557" s="470">
        <f t="shared" si="198"/>
        <v>0</v>
      </c>
      <c r="M557" s="470">
        <f>M555+M556</f>
        <v>0</v>
      </c>
      <c r="N557" s="470">
        <f>N555+N556</f>
        <v>0</v>
      </c>
    </row>
    <row r="558" spans="1:14" s="516" customFormat="1" ht="15" hidden="1" customHeight="1">
      <c r="A558" s="1074"/>
      <c r="B558" s="1075"/>
      <c r="C558" s="1074"/>
      <c r="D558" s="1075"/>
      <c r="E558" s="1104" t="s">
        <v>1049</v>
      </c>
      <c r="F558" s="1105"/>
      <c r="G558" s="519" t="s">
        <v>0</v>
      </c>
      <c r="H558" s="522">
        <f t="shared" si="152"/>
        <v>12000</v>
      </c>
      <c r="I558" s="522">
        <f t="shared" si="153"/>
        <v>12000</v>
      </c>
      <c r="J558" s="522">
        <v>12000</v>
      </c>
      <c r="K558" s="522">
        <v>0</v>
      </c>
      <c r="L558" s="522">
        <f t="shared" si="154"/>
        <v>0</v>
      </c>
      <c r="M558" s="522">
        <v>0</v>
      </c>
      <c r="N558" s="522">
        <v>0</v>
      </c>
    </row>
    <row r="559" spans="1:14" s="516" customFormat="1" ht="15" hidden="1" customHeight="1">
      <c r="A559" s="1074"/>
      <c r="B559" s="1109"/>
      <c r="C559" s="1074"/>
      <c r="D559" s="1109"/>
      <c r="E559" s="1078"/>
      <c r="F559" s="1079"/>
      <c r="G559" s="472" t="s">
        <v>1</v>
      </c>
      <c r="H559" s="470">
        <f t="shared" si="152"/>
        <v>0</v>
      </c>
      <c r="I559" s="470">
        <f t="shared" si="153"/>
        <v>0</v>
      </c>
      <c r="J559" s="470">
        <v>0</v>
      </c>
      <c r="K559" s="470">
        <v>0</v>
      </c>
      <c r="L559" s="470">
        <f t="shared" si="154"/>
        <v>0</v>
      </c>
      <c r="M559" s="470">
        <v>0</v>
      </c>
      <c r="N559" s="470">
        <v>0</v>
      </c>
    </row>
    <row r="560" spans="1:14" s="516" customFormat="1" ht="15" hidden="1" customHeight="1">
      <c r="A560" s="1074"/>
      <c r="B560" s="1109"/>
      <c r="C560" s="1074"/>
      <c r="D560" s="1109"/>
      <c r="E560" s="1078"/>
      <c r="F560" s="1079"/>
      <c r="G560" s="523" t="s">
        <v>2</v>
      </c>
      <c r="H560" s="492">
        <f>I560+L560</f>
        <v>12000</v>
      </c>
      <c r="I560" s="492">
        <f t="shared" si="153"/>
        <v>12000</v>
      </c>
      <c r="J560" s="492">
        <f>J558+J559</f>
        <v>12000</v>
      </c>
      <c r="K560" s="492">
        <f>K558+K559</f>
        <v>0</v>
      </c>
      <c r="L560" s="492">
        <f t="shared" si="154"/>
        <v>0</v>
      </c>
      <c r="M560" s="492">
        <f>M558+M559</f>
        <v>0</v>
      </c>
      <c r="N560" s="492">
        <f>N558+N559</f>
        <v>0</v>
      </c>
    </row>
    <row r="561" spans="1:14" s="516" customFormat="1" ht="15" customHeight="1">
      <c r="A561" s="1102"/>
      <c r="B561" s="1103"/>
      <c r="C561" s="1102"/>
      <c r="D561" s="1103"/>
      <c r="E561" s="1076" t="s">
        <v>1050</v>
      </c>
      <c r="F561" s="1077"/>
      <c r="G561" s="469" t="s">
        <v>0</v>
      </c>
      <c r="H561" s="470">
        <f t="shared" si="152"/>
        <v>60000</v>
      </c>
      <c r="I561" s="470">
        <f t="shared" si="153"/>
        <v>60000</v>
      </c>
      <c r="J561" s="470">
        <v>60000</v>
      </c>
      <c r="K561" s="470">
        <v>0</v>
      </c>
      <c r="L561" s="470">
        <f t="shared" si="154"/>
        <v>0</v>
      </c>
      <c r="M561" s="470">
        <v>0</v>
      </c>
      <c r="N561" s="470">
        <v>0</v>
      </c>
    </row>
    <row r="562" spans="1:14" s="516" customFormat="1" ht="15" customHeight="1">
      <c r="A562" s="1074"/>
      <c r="B562" s="1109"/>
      <c r="C562" s="1074"/>
      <c r="D562" s="1109"/>
      <c r="E562" s="1078"/>
      <c r="F562" s="1079"/>
      <c r="G562" s="472" t="s">
        <v>1</v>
      </c>
      <c r="H562" s="470">
        <f t="shared" si="152"/>
        <v>-60000</v>
      </c>
      <c r="I562" s="470">
        <f t="shared" si="153"/>
        <v>-60000</v>
      </c>
      <c r="J562" s="470">
        <v>-60000</v>
      </c>
      <c r="K562" s="470">
        <v>0</v>
      </c>
      <c r="L562" s="470">
        <f t="shared" si="154"/>
        <v>0</v>
      </c>
      <c r="M562" s="470">
        <v>0</v>
      </c>
      <c r="N562" s="470">
        <v>0</v>
      </c>
    </row>
    <row r="563" spans="1:14" s="516" customFormat="1" ht="15" customHeight="1">
      <c r="A563" s="1074"/>
      <c r="B563" s="1109"/>
      <c r="C563" s="1074"/>
      <c r="D563" s="1109"/>
      <c r="E563" s="1080"/>
      <c r="F563" s="1081"/>
      <c r="G563" s="472" t="s">
        <v>2</v>
      </c>
      <c r="H563" s="470">
        <f>I563+L563</f>
        <v>0</v>
      </c>
      <c r="I563" s="470">
        <f t="shared" si="153"/>
        <v>0</v>
      </c>
      <c r="J563" s="470">
        <f>J561+J562</f>
        <v>0</v>
      </c>
      <c r="K563" s="470">
        <f>K561+K562</f>
        <v>0</v>
      </c>
      <c r="L563" s="470">
        <f t="shared" si="154"/>
        <v>0</v>
      </c>
      <c r="M563" s="470">
        <f>M561+M562</f>
        <v>0</v>
      </c>
      <c r="N563" s="470">
        <f>N561+N562</f>
        <v>0</v>
      </c>
    </row>
    <row r="564" spans="1:14" s="516" customFormat="1" ht="15" customHeight="1">
      <c r="A564" s="1074"/>
      <c r="B564" s="1075"/>
      <c r="C564" s="1074"/>
      <c r="D564" s="1075"/>
      <c r="E564" s="1076" t="s">
        <v>1051</v>
      </c>
      <c r="F564" s="1077"/>
      <c r="G564" s="469" t="s">
        <v>0</v>
      </c>
      <c r="H564" s="470">
        <f t="shared" ref="H564:H565" si="199">I564+L564</f>
        <v>0</v>
      </c>
      <c r="I564" s="470">
        <f t="shared" si="153"/>
        <v>0</v>
      </c>
      <c r="J564" s="470">
        <v>0</v>
      </c>
      <c r="K564" s="470">
        <v>0</v>
      </c>
      <c r="L564" s="470">
        <f t="shared" si="154"/>
        <v>0</v>
      </c>
      <c r="M564" s="470">
        <v>0</v>
      </c>
      <c r="N564" s="470">
        <v>0</v>
      </c>
    </row>
    <row r="565" spans="1:14" s="516" customFormat="1" ht="15" customHeight="1">
      <c r="A565" s="1074"/>
      <c r="B565" s="1109"/>
      <c r="C565" s="1074"/>
      <c r="D565" s="1109"/>
      <c r="E565" s="1078"/>
      <c r="F565" s="1079"/>
      <c r="G565" s="472" t="s">
        <v>1</v>
      </c>
      <c r="H565" s="470">
        <f t="shared" si="199"/>
        <v>361349</v>
      </c>
      <c r="I565" s="470">
        <f t="shared" si="153"/>
        <v>361349</v>
      </c>
      <c r="J565" s="470">
        <v>356711</v>
      </c>
      <c r="K565" s="470">
        <v>4638</v>
      </c>
      <c r="L565" s="470">
        <f t="shared" si="154"/>
        <v>0</v>
      </c>
      <c r="M565" s="470">
        <v>0</v>
      </c>
      <c r="N565" s="470">
        <v>0</v>
      </c>
    </row>
    <row r="566" spans="1:14" s="516" customFormat="1" ht="15" customHeight="1">
      <c r="A566" s="1074"/>
      <c r="B566" s="1109"/>
      <c r="C566" s="1110"/>
      <c r="D566" s="1111"/>
      <c r="E566" s="1080"/>
      <c r="F566" s="1081"/>
      <c r="G566" s="472" t="s">
        <v>2</v>
      </c>
      <c r="H566" s="470">
        <f>I566+L566</f>
        <v>361349</v>
      </c>
      <c r="I566" s="470">
        <f t="shared" si="153"/>
        <v>361349</v>
      </c>
      <c r="J566" s="470">
        <f>J564+J565</f>
        <v>356711</v>
      </c>
      <c r="K566" s="470">
        <f>K564+K565</f>
        <v>4638</v>
      </c>
      <c r="L566" s="470">
        <f t="shared" si="154"/>
        <v>0</v>
      </c>
      <c r="M566" s="470">
        <f>M564+M565</f>
        <v>0</v>
      </c>
      <c r="N566" s="470">
        <f>N564+N565</f>
        <v>0</v>
      </c>
    </row>
    <row r="567" spans="1:14" s="516" customFormat="1" ht="15" hidden="1" customHeight="1">
      <c r="A567" s="1074"/>
      <c r="B567" s="1075"/>
      <c r="C567" s="1102" t="s">
        <v>935</v>
      </c>
      <c r="D567" s="1103"/>
      <c r="E567" s="1076" t="s">
        <v>1052</v>
      </c>
      <c r="F567" s="1077"/>
      <c r="G567" s="469" t="s">
        <v>0</v>
      </c>
      <c r="H567" s="470">
        <f>I567+L567</f>
        <v>210000</v>
      </c>
      <c r="I567" s="470">
        <f>J567+K567</f>
        <v>210000</v>
      </c>
      <c r="J567" s="470">
        <v>0</v>
      </c>
      <c r="K567" s="470">
        <v>210000</v>
      </c>
      <c r="L567" s="470">
        <f>M567+N567</f>
        <v>0</v>
      </c>
      <c r="M567" s="470">
        <v>0</v>
      </c>
      <c r="N567" s="470">
        <v>0</v>
      </c>
    </row>
    <row r="568" spans="1:14" s="516" customFormat="1" ht="15" hidden="1" customHeight="1">
      <c r="A568" s="1074"/>
      <c r="B568" s="1109"/>
      <c r="C568" s="1074"/>
      <c r="D568" s="1109"/>
      <c r="E568" s="1078"/>
      <c r="F568" s="1079"/>
      <c r="G568" s="472" t="s">
        <v>1</v>
      </c>
      <c r="H568" s="470">
        <f t="shared" ref="H568" si="200">I568+L568</f>
        <v>0</v>
      </c>
      <c r="I568" s="470">
        <f t="shared" ref="I568:I569" si="201">J568+K568</f>
        <v>0</v>
      </c>
      <c r="J568" s="470">
        <v>0</v>
      </c>
      <c r="K568" s="470">
        <v>0</v>
      </c>
      <c r="L568" s="470">
        <f t="shared" ref="L568:L569" si="202">M568+N568</f>
        <v>0</v>
      </c>
      <c r="M568" s="470">
        <v>0</v>
      </c>
      <c r="N568" s="470">
        <v>0</v>
      </c>
    </row>
    <row r="569" spans="1:14" s="516" customFormat="1" ht="15" hidden="1" customHeight="1">
      <c r="A569" s="1074"/>
      <c r="B569" s="1109"/>
      <c r="C569" s="1110"/>
      <c r="D569" s="1111"/>
      <c r="E569" s="1080"/>
      <c r="F569" s="1081"/>
      <c r="G569" s="472" t="s">
        <v>2</v>
      </c>
      <c r="H569" s="470">
        <f>I569+L569</f>
        <v>210000</v>
      </c>
      <c r="I569" s="470">
        <f t="shared" si="201"/>
        <v>210000</v>
      </c>
      <c r="J569" s="470">
        <f>J567+J568</f>
        <v>0</v>
      </c>
      <c r="K569" s="470">
        <f>K567+K568</f>
        <v>210000</v>
      </c>
      <c r="L569" s="470">
        <f t="shared" si="202"/>
        <v>0</v>
      </c>
      <c r="M569" s="470">
        <f>M567+M568</f>
        <v>0</v>
      </c>
      <c r="N569" s="470">
        <f>N567+N568</f>
        <v>0</v>
      </c>
    </row>
    <row r="570" spans="1:14" s="516" customFormat="1" ht="15" hidden="1" customHeight="1">
      <c r="A570" s="1074"/>
      <c r="B570" s="1075"/>
      <c r="C570" s="1102" t="s">
        <v>430</v>
      </c>
      <c r="D570" s="1103"/>
      <c r="E570" s="1076" t="s">
        <v>1030</v>
      </c>
      <c r="F570" s="1077"/>
      <c r="G570" s="469" t="s">
        <v>0</v>
      </c>
      <c r="H570" s="470">
        <f t="shared" si="152"/>
        <v>30000</v>
      </c>
      <c r="I570" s="470">
        <f t="shared" si="153"/>
        <v>30000</v>
      </c>
      <c r="J570" s="470">
        <v>0</v>
      </c>
      <c r="K570" s="470">
        <v>30000</v>
      </c>
      <c r="L570" s="470">
        <f t="shared" si="154"/>
        <v>0</v>
      </c>
      <c r="M570" s="470">
        <v>0</v>
      </c>
      <c r="N570" s="470">
        <v>0</v>
      </c>
    </row>
    <row r="571" spans="1:14" s="516" customFormat="1" ht="15" hidden="1" customHeight="1">
      <c r="A571" s="1074"/>
      <c r="B571" s="1109"/>
      <c r="C571" s="1074"/>
      <c r="D571" s="1109"/>
      <c r="E571" s="1078"/>
      <c r="F571" s="1079"/>
      <c r="G571" s="472" t="s">
        <v>1</v>
      </c>
      <c r="H571" s="470">
        <f t="shared" si="152"/>
        <v>0</v>
      </c>
      <c r="I571" s="470">
        <f t="shared" si="153"/>
        <v>0</v>
      </c>
      <c r="J571" s="470">
        <v>0</v>
      </c>
      <c r="K571" s="470">
        <v>0</v>
      </c>
      <c r="L571" s="470">
        <f t="shared" si="154"/>
        <v>0</v>
      </c>
      <c r="M571" s="470">
        <v>0</v>
      </c>
      <c r="N571" s="470">
        <v>0</v>
      </c>
    </row>
    <row r="572" spans="1:14" s="516" customFormat="1" ht="15" hidden="1" customHeight="1">
      <c r="A572" s="1074"/>
      <c r="B572" s="1109"/>
      <c r="C572" s="1074"/>
      <c r="D572" s="1109"/>
      <c r="E572" s="1080"/>
      <c r="F572" s="1081"/>
      <c r="G572" s="472" t="s">
        <v>2</v>
      </c>
      <c r="H572" s="470">
        <f>I572+L572</f>
        <v>30000</v>
      </c>
      <c r="I572" s="470">
        <f t="shared" si="153"/>
        <v>30000</v>
      </c>
      <c r="J572" s="470">
        <f>J570+J571</f>
        <v>0</v>
      </c>
      <c r="K572" s="470">
        <f>K570+K571</f>
        <v>30000</v>
      </c>
      <c r="L572" s="470">
        <f t="shared" si="154"/>
        <v>0</v>
      </c>
      <c r="M572" s="470">
        <f>M570+M571</f>
        <v>0</v>
      </c>
      <c r="N572" s="470">
        <f>N570+N571</f>
        <v>0</v>
      </c>
    </row>
    <row r="573" spans="1:14" s="516" customFormat="1" ht="15" hidden="1" customHeight="1">
      <c r="A573" s="1074"/>
      <c r="B573" s="1075"/>
      <c r="C573" s="1074"/>
      <c r="D573" s="1075"/>
      <c r="E573" s="1076" t="s">
        <v>1053</v>
      </c>
      <c r="F573" s="1077"/>
      <c r="G573" s="469" t="s">
        <v>0</v>
      </c>
      <c r="H573" s="470">
        <f t="shared" si="152"/>
        <v>15000</v>
      </c>
      <c r="I573" s="470">
        <f t="shared" si="153"/>
        <v>15000</v>
      </c>
      <c r="J573" s="470">
        <v>15000</v>
      </c>
      <c r="K573" s="470">
        <v>0</v>
      </c>
      <c r="L573" s="470">
        <f t="shared" si="154"/>
        <v>0</v>
      </c>
      <c r="M573" s="470">
        <v>0</v>
      </c>
      <c r="N573" s="470">
        <v>0</v>
      </c>
    </row>
    <row r="574" spans="1:14" s="516" customFormat="1" ht="15" hidden="1" customHeight="1">
      <c r="A574" s="1074"/>
      <c r="B574" s="1109"/>
      <c r="C574" s="1074"/>
      <c r="D574" s="1109"/>
      <c r="E574" s="1078"/>
      <c r="F574" s="1079"/>
      <c r="G574" s="472" t="s">
        <v>1</v>
      </c>
      <c r="H574" s="470">
        <f t="shared" si="152"/>
        <v>0</v>
      </c>
      <c r="I574" s="470">
        <f t="shared" si="153"/>
        <v>0</v>
      </c>
      <c r="J574" s="470">
        <v>0</v>
      </c>
      <c r="K574" s="470">
        <v>0</v>
      </c>
      <c r="L574" s="470">
        <f t="shared" si="154"/>
        <v>0</v>
      </c>
      <c r="M574" s="470">
        <v>0</v>
      </c>
      <c r="N574" s="470">
        <v>0</v>
      </c>
    </row>
    <row r="575" spans="1:14" s="516" customFormat="1" ht="15" hidden="1" customHeight="1">
      <c r="A575" s="1074"/>
      <c r="B575" s="1109"/>
      <c r="C575" s="1074"/>
      <c r="D575" s="1109"/>
      <c r="E575" s="1080"/>
      <c r="F575" s="1081"/>
      <c r="G575" s="472" t="s">
        <v>2</v>
      </c>
      <c r="H575" s="470">
        <f>I575+L575</f>
        <v>15000</v>
      </c>
      <c r="I575" s="470">
        <f t="shared" si="153"/>
        <v>15000</v>
      </c>
      <c r="J575" s="470">
        <f>J573+J574</f>
        <v>15000</v>
      </c>
      <c r="K575" s="470">
        <f>K573+K574</f>
        <v>0</v>
      </c>
      <c r="L575" s="470">
        <f t="shared" si="154"/>
        <v>0</v>
      </c>
      <c r="M575" s="470">
        <f>M573+M574</f>
        <v>0</v>
      </c>
      <c r="N575" s="470">
        <f>N573+N574</f>
        <v>0</v>
      </c>
    </row>
    <row r="576" spans="1:14" s="516" customFormat="1" ht="15" hidden="1" customHeight="1">
      <c r="A576" s="1074"/>
      <c r="B576" s="1075"/>
      <c r="C576" s="1074"/>
      <c r="D576" s="1075"/>
      <c r="E576" s="1076" t="s">
        <v>1054</v>
      </c>
      <c r="F576" s="1077"/>
      <c r="G576" s="469" t="s">
        <v>0</v>
      </c>
      <c r="H576" s="470">
        <f t="shared" si="152"/>
        <v>14111</v>
      </c>
      <c r="I576" s="470">
        <f t="shared" si="153"/>
        <v>14111</v>
      </c>
      <c r="J576" s="470">
        <v>14111</v>
      </c>
      <c r="K576" s="470">
        <v>0</v>
      </c>
      <c r="L576" s="470">
        <f t="shared" si="154"/>
        <v>0</v>
      </c>
      <c r="M576" s="470">
        <v>0</v>
      </c>
      <c r="N576" s="470">
        <v>0</v>
      </c>
    </row>
    <row r="577" spans="1:14" s="516" customFormat="1" ht="15" hidden="1" customHeight="1">
      <c r="A577" s="1074"/>
      <c r="B577" s="1109"/>
      <c r="C577" s="1074"/>
      <c r="D577" s="1109"/>
      <c r="E577" s="1078"/>
      <c r="F577" s="1079"/>
      <c r="G577" s="472" t="s">
        <v>1</v>
      </c>
      <c r="H577" s="470">
        <f t="shared" si="152"/>
        <v>0</v>
      </c>
      <c r="I577" s="470">
        <f t="shared" si="153"/>
        <v>0</v>
      </c>
      <c r="J577" s="470">
        <v>0</v>
      </c>
      <c r="K577" s="470">
        <v>0</v>
      </c>
      <c r="L577" s="470">
        <f t="shared" si="154"/>
        <v>0</v>
      </c>
      <c r="M577" s="470">
        <v>0</v>
      </c>
      <c r="N577" s="470">
        <v>0</v>
      </c>
    </row>
    <row r="578" spans="1:14" s="516" customFormat="1" ht="15" hidden="1" customHeight="1">
      <c r="A578" s="1074"/>
      <c r="B578" s="1109"/>
      <c r="C578" s="1074"/>
      <c r="D578" s="1109"/>
      <c r="E578" s="1080"/>
      <c r="F578" s="1081"/>
      <c r="G578" s="472" t="s">
        <v>2</v>
      </c>
      <c r="H578" s="470">
        <f>I578+L578</f>
        <v>14111</v>
      </c>
      <c r="I578" s="470">
        <f t="shared" si="153"/>
        <v>14111</v>
      </c>
      <c r="J578" s="470">
        <f>J576+J577</f>
        <v>14111</v>
      </c>
      <c r="K578" s="470">
        <f>K576+K577</f>
        <v>0</v>
      </c>
      <c r="L578" s="470">
        <f t="shared" si="154"/>
        <v>0</v>
      </c>
      <c r="M578" s="470">
        <f>M576+M577</f>
        <v>0</v>
      </c>
      <c r="N578" s="470">
        <f>N576+N577</f>
        <v>0</v>
      </c>
    </row>
    <row r="579" spans="1:14" s="516" customFormat="1" ht="15" hidden="1" customHeight="1">
      <c r="A579" s="1074"/>
      <c r="B579" s="1075"/>
      <c r="C579" s="1074"/>
      <c r="D579" s="1075"/>
      <c r="E579" s="1076" t="s">
        <v>1055</v>
      </c>
      <c r="F579" s="1077"/>
      <c r="G579" s="469" t="s">
        <v>0</v>
      </c>
      <c r="H579" s="470">
        <f t="shared" si="152"/>
        <v>20555013</v>
      </c>
      <c r="I579" s="470">
        <f t="shared" si="153"/>
        <v>20555013</v>
      </c>
      <c r="J579" s="470">
        <v>20555013</v>
      </c>
      <c r="K579" s="470">
        <v>0</v>
      </c>
      <c r="L579" s="470">
        <f t="shared" si="154"/>
        <v>0</v>
      </c>
      <c r="M579" s="470">
        <v>0</v>
      </c>
      <c r="N579" s="470">
        <v>0</v>
      </c>
    </row>
    <row r="580" spans="1:14" s="516" customFormat="1" ht="15" hidden="1" customHeight="1">
      <c r="A580" s="1074"/>
      <c r="B580" s="1109"/>
      <c r="C580" s="1074"/>
      <c r="D580" s="1109"/>
      <c r="E580" s="1078"/>
      <c r="F580" s="1079"/>
      <c r="G580" s="472" t="s">
        <v>1</v>
      </c>
      <c r="H580" s="470">
        <f t="shared" si="152"/>
        <v>0</v>
      </c>
      <c r="I580" s="470">
        <f t="shared" si="153"/>
        <v>0</v>
      </c>
      <c r="J580" s="470">
        <v>0</v>
      </c>
      <c r="K580" s="470">
        <v>0</v>
      </c>
      <c r="L580" s="470">
        <f t="shared" si="154"/>
        <v>0</v>
      </c>
      <c r="M580" s="470">
        <v>0</v>
      </c>
      <c r="N580" s="470">
        <v>0</v>
      </c>
    </row>
    <row r="581" spans="1:14" s="516" customFormat="1" ht="15" hidden="1" customHeight="1">
      <c r="A581" s="1074"/>
      <c r="B581" s="1109"/>
      <c r="C581" s="1074"/>
      <c r="D581" s="1109"/>
      <c r="E581" s="1080"/>
      <c r="F581" s="1081"/>
      <c r="G581" s="472" t="s">
        <v>2</v>
      </c>
      <c r="H581" s="470">
        <f>I581+L581</f>
        <v>20555013</v>
      </c>
      <c r="I581" s="470">
        <f t="shared" si="153"/>
        <v>20555013</v>
      </c>
      <c r="J581" s="470">
        <f>J579+J580</f>
        <v>20555013</v>
      </c>
      <c r="K581" s="470">
        <f>K579+K580</f>
        <v>0</v>
      </c>
      <c r="L581" s="470">
        <f t="shared" si="154"/>
        <v>0</v>
      </c>
      <c r="M581" s="470">
        <f>M579+M580</f>
        <v>0</v>
      </c>
      <c r="N581" s="470">
        <f>N579+N580</f>
        <v>0</v>
      </c>
    </row>
    <row r="582" spans="1:14" s="516" customFormat="1" ht="15" hidden="1" customHeight="1">
      <c r="A582" s="1074"/>
      <c r="B582" s="1075"/>
      <c r="C582" s="1074"/>
      <c r="D582" s="1075"/>
      <c r="E582" s="1076" t="s">
        <v>1056</v>
      </c>
      <c r="F582" s="1077"/>
      <c r="G582" s="469" t="s">
        <v>0</v>
      </c>
      <c r="H582" s="470">
        <f>I582+L582</f>
        <v>60000</v>
      </c>
      <c r="I582" s="470">
        <f>J582+K582</f>
        <v>60000</v>
      </c>
      <c r="J582" s="470">
        <v>60000</v>
      </c>
      <c r="K582" s="470">
        <v>0</v>
      </c>
      <c r="L582" s="470">
        <f>M582+N582</f>
        <v>0</v>
      </c>
      <c r="M582" s="470">
        <v>0</v>
      </c>
      <c r="N582" s="470">
        <v>0</v>
      </c>
    </row>
    <row r="583" spans="1:14" s="516" customFormat="1" ht="15" hidden="1" customHeight="1">
      <c r="A583" s="1074"/>
      <c r="B583" s="1109"/>
      <c r="C583" s="1074"/>
      <c r="D583" s="1109"/>
      <c r="E583" s="1078"/>
      <c r="F583" s="1079"/>
      <c r="G583" s="472" t="s">
        <v>1</v>
      </c>
      <c r="H583" s="470">
        <f t="shared" ref="H583" si="203">I583+L583</f>
        <v>0</v>
      </c>
      <c r="I583" s="470">
        <f t="shared" ref="I583:I584" si="204">J583+K583</f>
        <v>0</v>
      </c>
      <c r="J583" s="470">
        <v>0</v>
      </c>
      <c r="K583" s="470">
        <v>0</v>
      </c>
      <c r="L583" s="470">
        <f t="shared" ref="L583:L584" si="205">M583+N583</f>
        <v>0</v>
      </c>
      <c r="M583" s="470">
        <v>0</v>
      </c>
      <c r="N583" s="470">
        <v>0</v>
      </c>
    </row>
    <row r="584" spans="1:14" s="516" customFormat="1" ht="15" hidden="1" customHeight="1">
      <c r="A584" s="1074"/>
      <c r="B584" s="1109"/>
      <c r="C584" s="1074"/>
      <c r="D584" s="1109"/>
      <c r="E584" s="1080"/>
      <c r="F584" s="1081"/>
      <c r="G584" s="472" t="s">
        <v>2</v>
      </c>
      <c r="H584" s="470">
        <f>I584+L584</f>
        <v>60000</v>
      </c>
      <c r="I584" s="470">
        <f t="shared" si="204"/>
        <v>60000</v>
      </c>
      <c r="J584" s="470">
        <f>J582+J583</f>
        <v>60000</v>
      </c>
      <c r="K584" s="470">
        <f>K582+K583</f>
        <v>0</v>
      </c>
      <c r="L584" s="470">
        <f t="shared" si="205"/>
        <v>0</v>
      </c>
      <c r="M584" s="470">
        <f>M582+M583</f>
        <v>0</v>
      </c>
      <c r="N584" s="470">
        <f>N582+N583</f>
        <v>0</v>
      </c>
    </row>
    <row r="585" spans="1:14" s="516" customFormat="1" ht="15" hidden="1" customHeight="1">
      <c r="A585" s="1074"/>
      <c r="B585" s="1075"/>
      <c r="C585" s="1074"/>
      <c r="D585" s="1075"/>
      <c r="E585" s="1076" t="s">
        <v>1057</v>
      </c>
      <c r="F585" s="1077"/>
      <c r="G585" s="469" t="s">
        <v>0</v>
      </c>
      <c r="H585" s="470">
        <f>I585+L585</f>
        <v>251610</v>
      </c>
      <c r="I585" s="470">
        <f>J585+K585</f>
        <v>251610</v>
      </c>
      <c r="J585" s="470">
        <v>111315</v>
      </c>
      <c r="K585" s="470">
        <v>140295</v>
      </c>
      <c r="L585" s="470">
        <f>M585+N585</f>
        <v>0</v>
      </c>
      <c r="M585" s="470">
        <v>0</v>
      </c>
      <c r="N585" s="470">
        <v>0</v>
      </c>
    </row>
    <row r="586" spans="1:14" s="516" customFormat="1" ht="15" hidden="1" customHeight="1">
      <c r="A586" s="1074"/>
      <c r="B586" s="1109"/>
      <c r="C586" s="1074"/>
      <c r="D586" s="1109"/>
      <c r="E586" s="1078"/>
      <c r="F586" s="1079"/>
      <c r="G586" s="472" t="s">
        <v>1</v>
      </c>
      <c r="H586" s="470">
        <f t="shared" ref="H586" si="206">I586+L586</f>
        <v>0</v>
      </c>
      <c r="I586" s="470">
        <f t="shared" ref="I586:I587" si="207">J586+K586</f>
        <v>0</v>
      </c>
      <c r="J586" s="470">
        <v>0</v>
      </c>
      <c r="K586" s="470">
        <v>0</v>
      </c>
      <c r="L586" s="470">
        <f t="shared" ref="L586:L587" si="208">M586+N586</f>
        <v>0</v>
      </c>
      <c r="M586" s="470">
        <v>0</v>
      </c>
      <c r="N586" s="470">
        <v>0</v>
      </c>
    </row>
    <row r="587" spans="1:14" s="516" customFormat="1" ht="15" hidden="1" customHeight="1">
      <c r="A587" s="1074"/>
      <c r="B587" s="1109"/>
      <c r="C587" s="1110"/>
      <c r="D587" s="1111"/>
      <c r="E587" s="1080"/>
      <c r="F587" s="1081"/>
      <c r="G587" s="472" t="s">
        <v>2</v>
      </c>
      <c r="H587" s="470">
        <f>I587+L587</f>
        <v>251610</v>
      </c>
      <c r="I587" s="470">
        <f t="shared" si="207"/>
        <v>251610</v>
      </c>
      <c r="J587" s="470">
        <f>J585+J586</f>
        <v>111315</v>
      </c>
      <c r="K587" s="470">
        <f>K585+K586</f>
        <v>140295</v>
      </c>
      <c r="L587" s="470">
        <f t="shared" si="208"/>
        <v>0</v>
      </c>
      <c r="M587" s="470">
        <f>M585+M586</f>
        <v>0</v>
      </c>
      <c r="N587" s="470">
        <f>N585+N586</f>
        <v>0</v>
      </c>
    </row>
    <row r="588" spans="1:14" s="516" customFormat="1" ht="15" hidden="1" customHeight="1">
      <c r="A588" s="1074"/>
      <c r="B588" s="1075"/>
      <c r="C588" s="1102" t="s">
        <v>522</v>
      </c>
      <c r="D588" s="1103"/>
      <c r="E588" s="1076" t="s">
        <v>1058</v>
      </c>
      <c r="F588" s="1077"/>
      <c r="G588" s="469" t="s">
        <v>0</v>
      </c>
      <c r="H588" s="470">
        <f t="shared" si="152"/>
        <v>100000</v>
      </c>
      <c r="I588" s="470">
        <f t="shared" si="153"/>
        <v>100000</v>
      </c>
      <c r="J588" s="470">
        <v>0</v>
      </c>
      <c r="K588" s="470">
        <v>100000</v>
      </c>
      <c r="L588" s="470">
        <f t="shared" si="154"/>
        <v>0</v>
      </c>
      <c r="M588" s="470">
        <v>0</v>
      </c>
      <c r="N588" s="470">
        <v>0</v>
      </c>
    </row>
    <row r="589" spans="1:14" s="516" customFormat="1" ht="15" hidden="1" customHeight="1">
      <c r="A589" s="1074"/>
      <c r="B589" s="1109"/>
      <c r="C589" s="1074"/>
      <c r="D589" s="1109"/>
      <c r="E589" s="1078"/>
      <c r="F589" s="1079"/>
      <c r="G589" s="472" t="s">
        <v>1</v>
      </c>
      <c r="H589" s="470">
        <f t="shared" si="152"/>
        <v>0</v>
      </c>
      <c r="I589" s="470">
        <f t="shared" si="153"/>
        <v>0</v>
      </c>
      <c r="J589" s="470">
        <v>0</v>
      </c>
      <c r="K589" s="470">
        <v>0</v>
      </c>
      <c r="L589" s="470">
        <f t="shared" si="154"/>
        <v>0</v>
      </c>
      <c r="M589" s="470">
        <v>0</v>
      </c>
      <c r="N589" s="470">
        <v>0</v>
      </c>
    </row>
    <row r="590" spans="1:14" s="516" customFormat="1" ht="15" hidden="1" customHeight="1">
      <c r="A590" s="1074"/>
      <c r="B590" s="1109"/>
      <c r="C590" s="1074"/>
      <c r="D590" s="1109"/>
      <c r="E590" s="1080"/>
      <c r="F590" s="1081"/>
      <c r="G590" s="472" t="s">
        <v>2</v>
      </c>
      <c r="H590" s="470">
        <f>I590+L590</f>
        <v>100000</v>
      </c>
      <c r="I590" s="470">
        <f t="shared" si="153"/>
        <v>100000</v>
      </c>
      <c r="J590" s="470">
        <f>J588+J589</f>
        <v>0</v>
      </c>
      <c r="K590" s="470">
        <f>K588+K589</f>
        <v>100000</v>
      </c>
      <c r="L590" s="470">
        <f t="shared" si="154"/>
        <v>0</v>
      </c>
      <c r="M590" s="470">
        <f>M588+M589</f>
        <v>0</v>
      </c>
      <c r="N590" s="470">
        <f>N588+N589</f>
        <v>0</v>
      </c>
    </row>
    <row r="591" spans="1:14" s="516" customFormat="1" ht="15" hidden="1" customHeight="1">
      <c r="A591" s="1074"/>
      <c r="B591" s="1075"/>
      <c r="C591" s="1074"/>
      <c r="D591" s="1075"/>
      <c r="E591" s="1076" t="s">
        <v>1059</v>
      </c>
      <c r="F591" s="1077"/>
      <c r="G591" s="469" t="s">
        <v>0</v>
      </c>
      <c r="H591" s="470">
        <f t="shared" si="152"/>
        <v>285630</v>
      </c>
      <c r="I591" s="470">
        <f t="shared" si="153"/>
        <v>285630</v>
      </c>
      <c r="J591" s="470">
        <v>276414</v>
      </c>
      <c r="K591" s="470">
        <v>9216</v>
      </c>
      <c r="L591" s="470">
        <f t="shared" si="154"/>
        <v>0</v>
      </c>
      <c r="M591" s="470">
        <v>0</v>
      </c>
      <c r="N591" s="470">
        <v>0</v>
      </c>
    </row>
    <row r="592" spans="1:14" s="516" customFormat="1" ht="15" hidden="1" customHeight="1">
      <c r="A592" s="1074"/>
      <c r="B592" s="1109"/>
      <c r="C592" s="1074"/>
      <c r="D592" s="1109"/>
      <c r="E592" s="1078"/>
      <c r="F592" s="1079"/>
      <c r="G592" s="472" t="s">
        <v>1</v>
      </c>
      <c r="H592" s="470">
        <f t="shared" si="152"/>
        <v>0</v>
      </c>
      <c r="I592" s="470">
        <f t="shared" si="153"/>
        <v>0</v>
      </c>
      <c r="J592" s="470">
        <v>0</v>
      </c>
      <c r="K592" s="470">
        <v>0</v>
      </c>
      <c r="L592" s="470">
        <f t="shared" si="154"/>
        <v>0</v>
      </c>
      <c r="M592" s="470">
        <v>0</v>
      </c>
      <c r="N592" s="470">
        <v>0</v>
      </c>
    </row>
    <row r="593" spans="1:14" s="516" customFormat="1" ht="15" hidden="1" customHeight="1">
      <c r="A593" s="1074"/>
      <c r="B593" s="1109"/>
      <c r="C593" s="1074"/>
      <c r="D593" s="1109"/>
      <c r="E593" s="1080"/>
      <c r="F593" s="1081"/>
      <c r="G593" s="472" t="s">
        <v>2</v>
      </c>
      <c r="H593" s="470">
        <f>I593+L593</f>
        <v>285630</v>
      </c>
      <c r="I593" s="470">
        <f t="shared" si="153"/>
        <v>285630</v>
      </c>
      <c r="J593" s="470">
        <f>J591+J592</f>
        <v>276414</v>
      </c>
      <c r="K593" s="470">
        <f>K591+K592</f>
        <v>9216</v>
      </c>
      <c r="L593" s="470">
        <f t="shared" si="154"/>
        <v>0</v>
      </c>
      <c r="M593" s="470">
        <f>M591+M592</f>
        <v>0</v>
      </c>
      <c r="N593" s="470">
        <f>N591+N592</f>
        <v>0</v>
      </c>
    </row>
    <row r="594" spans="1:14" s="516" customFormat="1" ht="15" hidden="1" customHeight="1">
      <c r="A594" s="1074"/>
      <c r="B594" s="1075"/>
      <c r="C594" s="1074"/>
      <c r="D594" s="1075"/>
      <c r="E594" s="1076" t="s">
        <v>1060</v>
      </c>
      <c r="F594" s="1077"/>
      <c r="G594" s="469" t="s">
        <v>0</v>
      </c>
      <c r="H594" s="470">
        <f t="shared" si="152"/>
        <v>216627</v>
      </c>
      <c r="I594" s="470">
        <f t="shared" si="153"/>
        <v>216627</v>
      </c>
      <c r="J594" s="470">
        <v>0</v>
      </c>
      <c r="K594" s="470">
        <v>216627</v>
      </c>
      <c r="L594" s="470">
        <f t="shared" si="154"/>
        <v>0</v>
      </c>
      <c r="M594" s="470">
        <v>0</v>
      </c>
      <c r="N594" s="470">
        <v>0</v>
      </c>
    </row>
    <row r="595" spans="1:14" s="516" customFormat="1" ht="15" hidden="1" customHeight="1">
      <c r="A595" s="1074"/>
      <c r="B595" s="1109"/>
      <c r="C595" s="1074"/>
      <c r="D595" s="1109"/>
      <c r="E595" s="1078"/>
      <c r="F595" s="1079"/>
      <c r="G595" s="472" t="s">
        <v>1</v>
      </c>
      <c r="H595" s="470">
        <f t="shared" si="152"/>
        <v>0</v>
      </c>
      <c r="I595" s="470">
        <f t="shared" si="153"/>
        <v>0</v>
      </c>
      <c r="J595" s="470">
        <v>0</v>
      </c>
      <c r="K595" s="470">
        <v>0</v>
      </c>
      <c r="L595" s="470">
        <f t="shared" si="154"/>
        <v>0</v>
      </c>
      <c r="M595" s="470">
        <v>0</v>
      </c>
      <c r="N595" s="470">
        <v>0</v>
      </c>
    </row>
    <row r="596" spans="1:14" s="516" customFormat="1" ht="15" hidden="1" customHeight="1">
      <c r="A596" s="1074"/>
      <c r="B596" s="1109"/>
      <c r="C596" s="1074"/>
      <c r="D596" s="1109"/>
      <c r="E596" s="1080"/>
      <c r="F596" s="1081"/>
      <c r="G596" s="472" t="s">
        <v>2</v>
      </c>
      <c r="H596" s="470">
        <f>I596+L596</f>
        <v>216627</v>
      </c>
      <c r="I596" s="470">
        <f t="shared" si="153"/>
        <v>216627</v>
      </c>
      <c r="J596" s="470">
        <f>J594+J595</f>
        <v>0</v>
      </c>
      <c r="K596" s="470">
        <f>K594+K595</f>
        <v>216627</v>
      </c>
      <c r="L596" s="470">
        <f t="shared" si="154"/>
        <v>0</v>
      </c>
      <c r="M596" s="470">
        <f>M594+M595</f>
        <v>0</v>
      </c>
      <c r="N596" s="470">
        <f>N594+N595</f>
        <v>0</v>
      </c>
    </row>
    <row r="597" spans="1:14" s="516" customFormat="1" ht="15" hidden="1" customHeight="1">
      <c r="A597" s="1074"/>
      <c r="B597" s="1075"/>
      <c r="C597" s="1074"/>
      <c r="D597" s="1075"/>
      <c r="E597" s="1076" t="s">
        <v>1061</v>
      </c>
      <c r="F597" s="1077"/>
      <c r="G597" s="469" t="s">
        <v>0</v>
      </c>
      <c r="H597" s="470">
        <f t="shared" si="152"/>
        <v>179913</v>
      </c>
      <c r="I597" s="470">
        <f t="shared" si="153"/>
        <v>179913</v>
      </c>
      <c r="J597" s="470">
        <v>0</v>
      </c>
      <c r="K597" s="470">
        <v>179913</v>
      </c>
      <c r="L597" s="470">
        <f t="shared" si="154"/>
        <v>0</v>
      </c>
      <c r="M597" s="470">
        <v>0</v>
      </c>
      <c r="N597" s="470">
        <v>0</v>
      </c>
    </row>
    <row r="598" spans="1:14" s="516" customFormat="1" ht="15" hidden="1" customHeight="1">
      <c r="A598" s="1074"/>
      <c r="B598" s="1109"/>
      <c r="C598" s="1074"/>
      <c r="D598" s="1109"/>
      <c r="E598" s="1078"/>
      <c r="F598" s="1079"/>
      <c r="G598" s="472" t="s">
        <v>1</v>
      </c>
      <c r="H598" s="470">
        <f t="shared" si="152"/>
        <v>0</v>
      </c>
      <c r="I598" s="470">
        <f t="shared" si="153"/>
        <v>0</v>
      </c>
      <c r="J598" s="470">
        <v>0</v>
      </c>
      <c r="K598" s="470">
        <v>0</v>
      </c>
      <c r="L598" s="470">
        <f t="shared" si="154"/>
        <v>0</v>
      </c>
      <c r="M598" s="470">
        <v>0</v>
      </c>
      <c r="N598" s="470">
        <v>0</v>
      </c>
    </row>
    <row r="599" spans="1:14" s="516" customFormat="1" ht="15" hidden="1" customHeight="1">
      <c r="A599" s="1074"/>
      <c r="B599" s="1109"/>
      <c r="C599" s="1074"/>
      <c r="D599" s="1109"/>
      <c r="E599" s="1080"/>
      <c r="F599" s="1081"/>
      <c r="G599" s="472" t="s">
        <v>2</v>
      </c>
      <c r="H599" s="470">
        <f>I599+L599</f>
        <v>179913</v>
      </c>
      <c r="I599" s="470">
        <f t="shared" si="153"/>
        <v>179913</v>
      </c>
      <c r="J599" s="470">
        <f>J597+J598</f>
        <v>0</v>
      </c>
      <c r="K599" s="470">
        <f>K597+K598</f>
        <v>179913</v>
      </c>
      <c r="L599" s="470">
        <f t="shared" si="154"/>
        <v>0</v>
      </c>
      <c r="M599" s="470">
        <f>M597+M598</f>
        <v>0</v>
      </c>
      <c r="N599" s="470">
        <f>N597+N598</f>
        <v>0</v>
      </c>
    </row>
    <row r="600" spans="1:14" s="516" customFormat="1" ht="15" hidden="1" customHeight="1">
      <c r="A600" s="1074"/>
      <c r="B600" s="1075"/>
      <c r="C600" s="1074"/>
      <c r="D600" s="1075"/>
      <c r="E600" s="1076" t="s">
        <v>1062</v>
      </c>
      <c r="F600" s="1077"/>
      <c r="G600" s="469" t="s">
        <v>0</v>
      </c>
      <c r="H600" s="470">
        <f t="shared" si="152"/>
        <v>60000</v>
      </c>
      <c r="I600" s="470">
        <f t="shared" si="153"/>
        <v>60000</v>
      </c>
      <c r="J600" s="470">
        <v>60000</v>
      </c>
      <c r="K600" s="470">
        <v>0</v>
      </c>
      <c r="L600" s="470">
        <f t="shared" si="154"/>
        <v>0</v>
      </c>
      <c r="M600" s="470">
        <v>0</v>
      </c>
      <c r="N600" s="470">
        <v>0</v>
      </c>
    </row>
    <row r="601" spans="1:14" s="516" customFormat="1" ht="15" hidden="1" customHeight="1">
      <c r="A601" s="1074"/>
      <c r="B601" s="1109"/>
      <c r="C601" s="1074"/>
      <c r="D601" s="1109"/>
      <c r="E601" s="1078"/>
      <c r="F601" s="1079"/>
      <c r="G601" s="472" t="s">
        <v>1</v>
      </c>
      <c r="H601" s="470">
        <f t="shared" si="152"/>
        <v>0</v>
      </c>
      <c r="I601" s="470">
        <f t="shared" si="153"/>
        <v>0</v>
      </c>
      <c r="J601" s="470">
        <v>0</v>
      </c>
      <c r="K601" s="470">
        <v>0</v>
      </c>
      <c r="L601" s="470">
        <f t="shared" si="154"/>
        <v>0</v>
      </c>
      <c r="M601" s="470">
        <v>0</v>
      </c>
      <c r="N601" s="470">
        <v>0</v>
      </c>
    </row>
    <row r="602" spans="1:14" s="516" customFormat="1" ht="15" hidden="1" customHeight="1">
      <c r="A602" s="1074"/>
      <c r="B602" s="1109"/>
      <c r="C602" s="1074"/>
      <c r="D602" s="1109"/>
      <c r="E602" s="1080"/>
      <c r="F602" s="1081"/>
      <c r="G602" s="472" t="s">
        <v>2</v>
      </c>
      <c r="H602" s="470">
        <f>I602+L602</f>
        <v>60000</v>
      </c>
      <c r="I602" s="470">
        <f t="shared" si="153"/>
        <v>60000</v>
      </c>
      <c r="J602" s="470">
        <f>J600+J601</f>
        <v>60000</v>
      </c>
      <c r="K602" s="470">
        <f>K600+K601</f>
        <v>0</v>
      </c>
      <c r="L602" s="470">
        <f t="shared" si="154"/>
        <v>0</v>
      </c>
      <c r="M602" s="470">
        <f>M600+M601</f>
        <v>0</v>
      </c>
      <c r="N602" s="470">
        <f>N600+N601</f>
        <v>0</v>
      </c>
    </row>
    <row r="603" spans="1:14" s="516" customFormat="1" ht="15" hidden="1" customHeight="1">
      <c r="A603" s="1074"/>
      <c r="B603" s="1075"/>
      <c r="C603" s="1074"/>
      <c r="D603" s="1075"/>
      <c r="E603" s="1076" t="s">
        <v>1063</v>
      </c>
      <c r="F603" s="1077"/>
      <c r="G603" s="469" t="s">
        <v>0</v>
      </c>
      <c r="H603" s="470">
        <f t="shared" si="152"/>
        <v>269688</v>
      </c>
      <c r="I603" s="470">
        <f t="shared" si="153"/>
        <v>269688</v>
      </c>
      <c r="J603" s="470">
        <v>0</v>
      </c>
      <c r="K603" s="470">
        <v>269688</v>
      </c>
      <c r="L603" s="470">
        <f t="shared" si="154"/>
        <v>0</v>
      </c>
      <c r="M603" s="470">
        <v>0</v>
      </c>
      <c r="N603" s="470">
        <v>0</v>
      </c>
    </row>
    <row r="604" spans="1:14" s="516" customFormat="1" ht="15" hidden="1" customHeight="1">
      <c r="A604" s="1074"/>
      <c r="B604" s="1109"/>
      <c r="C604" s="1074"/>
      <c r="D604" s="1109"/>
      <c r="E604" s="1078"/>
      <c r="F604" s="1079"/>
      <c r="G604" s="472" t="s">
        <v>1</v>
      </c>
      <c r="H604" s="470">
        <f t="shared" si="152"/>
        <v>0</v>
      </c>
      <c r="I604" s="470">
        <f t="shared" si="153"/>
        <v>0</v>
      </c>
      <c r="J604" s="470">
        <v>0</v>
      </c>
      <c r="K604" s="470">
        <v>0</v>
      </c>
      <c r="L604" s="470">
        <f t="shared" si="154"/>
        <v>0</v>
      </c>
      <c r="M604" s="470">
        <v>0</v>
      </c>
      <c r="N604" s="470">
        <v>0</v>
      </c>
    </row>
    <row r="605" spans="1:14" s="516" customFormat="1" ht="15" hidden="1" customHeight="1">
      <c r="A605" s="1074"/>
      <c r="B605" s="1109"/>
      <c r="C605" s="1074"/>
      <c r="D605" s="1109"/>
      <c r="E605" s="1080"/>
      <c r="F605" s="1081"/>
      <c r="G605" s="472" t="s">
        <v>2</v>
      </c>
      <c r="H605" s="470">
        <f>I605+L605</f>
        <v>269688</v>
      </c>
      <c r="I605" s="470">
        <f t="shared" si="153"/>
        <v>269688</v>
      </c>
      <c r="J605" s="470">
        <f>J603+J604</f>
        <v>0</v>
      </c>
      <c r="K605" s="470">
        <f>K603+K604</f>
        <v>269688</v>
      </c>
      <c r="L605" s="470">
        <f t="shared" si="154"/>
        <v>0</v>
      </c>
      <c r="M605" s="470">
        <f>M603+M604</f>
        <v>0</v>
      </c>
      <c r="N605" s="470">
        <f>N603+N604</f>
        <v>0</v>
      </c>
    </row>
    <row r="606" spans="1:14" s="516" customFormat="1" ht="15" customHeight="1">
      <c r="A606" s="1074"/>
      <c r="B606" s="1075"/>
      <c r="C606" s="1102" t="s">
        <v>522</v>
      </c>
      <c r="D606" s="1103"/>
      <c r="E606" s="1076" t="s">
        <v>1064</v>
      </c>
      <c r="F606" s="1077"/>
      <c r="G606" s="469" t="s">
        <v>0</v>
      </c>
      <c r="H606" s="470">
        <f t="shared" si="152"/>
        <v>345000</v>
      </c>
      <c r="I606" s="470">
        <f t="shared" si="153"/>
        <v>345000</v>
      </c>
      <c r="J606" s="470">
        <v>0</v>
      </c>
      <c r="K606" s="470">
        <v>345000</v>
      </c>
      <c r="L606" s="470">
        <f t="shared" si="154"/>
        <v>0</v>
      </c>
      <c r="M606" s="470">
        <v>0</v>
      </c>
      <c r="N606" s="470">
        <v>0</v>
      </c>
    </row>
    <row r="607" spans="1:14" s="516" customFormat="1" ht="15" customHeight="1">
      <c r="A607" s="1074"/>
      <c r="B607" s="1109"/>
      <c r="C607" s="1074"/>
      <c r="D607" s="1109"/>
      <c r="E607" s="1078"/>
      <c r="F607" s="1079"/>
      <c r="G607" s="472" t="s">
        <v>1</v>
      </c>
      <c r="H607" s="470">
        <f t="shared" si="152"/>
        <v>432250</v>
      </c>
      <c r="I607" s="470">
        <f t="shared" si="153"/>
        <v>432250</v>
      </c>
      <c r="J607" s="470">
        <v>0</v>
      </c>
      <c r="K607" s="470">
        <v>432250</v>
      </c>
      <c r="L607" s="470">
        <f t="shared" si="154"/>
        <v>0</v>
      </c>
      <c r="M607" s="470">
        <v>0</v>
      </c>
      <c r="N607" s="470">
        <v>0</v>
      </c>
    </row>
    <row r="608" spans="1:14" s="516" customFormat="1" ht="15" customHeight="1">
      <c r="A608" s="1074"/>
      <c r="B608" s="1109"/>
      <c r="C608" s="1074"/>
      <c r="D608" s="1109"/>
      <c r="E608" s="1080"/>
      <c r="F608" s="1081"/>
      <c r="G608" s="472" t="s">
        <v>2</v>
      </c>
      <c r="H608" s="470">
        <f>I608+L608</f>
        <v>777250</v>
      </c>
      <c r="I608" s="470">
        <f t="shared" si="153"/>
        <v>777250</v>
      </c>
      <c r="J608" s="470">
        <f>J606+J607</f>
        <v>0</v>
      </c>
      <c r="K608" s="470">
        <f>K606+K607</f>
        <v>777250</v>
      </c>
      <c r="L608" s="470">
        <f t="shared" si="154"/>
        <v>0</v>
      </c>
      <c r="M608" s="470">
        <f>M606+M607</f>
        <v>0</v>
      </c>
      <c r="N608" s="470">
        <f>N606+N607</f>
        <v>0</v>
      </c>
    </row>
    <row r="609" spans="1:14" s="516" customFormat="1" ht="15" hidden="1" customHeight="1">
      <c r="A609" s="1074"/>
      <c r="B609" s="1075"/>
      <c r="C609" s="1074"/>
      <c r="D609" s="1075"/>
      <c r="E609" s="1076" t="s">
        <v>1065</v>
      </c>
      <c r="F609" s="1077"/>
      <c r="G609" s="469" t="s">
        <v>0</v>
      </c>
      <c r="H609" s="470">
        <f t="shared" si="152"/>
        <v>61500</v>
      </c>
      <c r="I609" s="470">
        <f t="shared" si="153"/>
        <v>61500</v>
      </c>
      <c r="J609" s="470">
        <v>0</v>
      </c>
      <c r="K609" s="470">
        <v>61500</v>
      </c>
      <c r="L609" s="470">
        <f t="shared" si="154"/>
        <v>0</v>
      </c>
      <c r="M609" s="470">
        <v>0</v>
      </c>
      <c r="N609" s="470">
        <v>0</v>
      </c>
    </row>
    <row r="610" spans="1:14" s="516" customFormat="1" ht="15" hidden="1" customHeight="1">
      <c r="A610" s="1074"/>
      <c r="B610" s="1109"/>
      <c r="C610" s="1074"/>
      <c r="D610" s="1109"/>
      <c r="E610" s="1078"/>
      <c r="F610" s="1079"/>
      <c r="G610" s="472" t="s">
        <v>1</v>
      </c>
      <c r="H610" s="470">
        <f t="shared" si="152"/>
        <v>0</v>
      </c>
      <c r="I610" s="470">
        <f t="shared" si="153"/>
        <v>0</v>
      </c>
      <c r="J610" s="470">
        <v>0</v>
      </c>
      <c r="K610" s="470">
        <v>0</v>
      </c>
      <c r="L610" s="470">
        <f t="shared" si="154"/>
        <v>0</v>
      </c>
      <c r="M610" s="470">
        <v>0</v>
      </c>
      <c r="N610" s="470">
        <v>0</v>
      </c>
    </row>
    <row r="611" spans="1:14" s="516" customFormat="1" ht="15" hidden="1" customHeight="1">
      <c r="A611" s="1074"/>
      <c r="B611" s="1109"/>
      <c r="C611" s="1110"/>
      <c r="D611" s="1111"/>
      <c r="E611" s="1080"/>
      <c r="F611" s="1081"/>
      <c r="G611" s="472" t="s">
        <v>2</v>
      </c>
      <c r="H611" s="470">
        <f>I611+L611</f>
        <v>61500</v>
      </c>
      <c r="I611" s="470">
        <f t="shared" si="153"/>
        <v>61500</v>
      </c>
      <c r="J611" s="470">
        <f>J609+J610</f>
        <v>0</v>
      </c>
      <c r="K611" s="470">
        <f>K609+K610</f>
        <v>61500</v>
      </c>
      <c r="L611" s="470">
        <f t="shared" si="154"/>
        <v>0</v>
      </c>
      <c r="M611" s="470">
        <f>M609+M610</f>
        <v>0</v>
      </c>
      <c r="N611" s="470">
        <f>N609+N610</f>
        <v>0</v>
      </c>
    </row>
    <row r="612" spans="1:14" s="420" customFormat="1" ht="15" customHeight="1">
      <c r="A612" s="1123"/>
      <c r="B612" s="1146"/>
      <c r="C612" s="1121" t="s">
        <v>968</v>
      </c>
      <c r="D612" s="1122"/>
      <c r="E612" s="1076" t="s">
        <v>1066</v>
      </c>
      <c r="F612" s="1077"/>
      <c r="G612" s="469" t="s">
        <v>0</v>
      </c>
      <c r="H612" s="470">
        <f t="shared" si="152"/>
        <v>1280000</v>
      </c>
      <c r="I612" s="470">
        <f t="shared" si="153"/>
        <v>490000</v>
      </c>
      <c r="J612" s="470">
        <v>0</v>
      </c>
      <c r="K612" s="470">
        <v>490000</v>
      </c>
      <c r="L612" s="470">
        <f t="shared" si="154"/>
        <v>790000</v>
      </c>
      <c r="M612" s="470">
        <v>0</v>
      </c>
      <c r="N612" s="470">
        <v>790000</v>
      </c>
    </row>
    <row r="613" spans="1:14" s="420" customFormat="1" ht="15" customHeight="1">
      <c r="A613" s="1123"/>
      <c r="B613" s="1109"/>
      <c r="C613" s="1123"/>
      <c r="D613" s="1109"/>
      <c r="E613" s="1078"/>
      <c r="F613" s="1079"/>
      <c r="G613" s="472" t="s">
        <v>1</v>
      </c>
      <c r="H613" s="470">
        <f t="shared" si="152"/>
        <v>600000</v>
      </c>
      <c r="I613" s="470">
        <f t="shared" si="153"/>
        <v>400000</v>
      </c>
      <c r="J613" s="470">
        <v>0</v>
      </c>
      <c r="K613" s="470">
        <v>400000</v>
      </c>
      <c r="L613" s="470">
        <f t="shared" si="154"/>
        <v>200000</v>
      </c>
      <c r="M613" s="470">
        <v>0</v>
      </c>
      <c r="N613" s="470">
        <v>200000</v>
      </c>
    </row>
    <row r="614" spans="1:14" s="420" customFormat="1" ht="15" customHeight="1">
      <c r="A614" s="1123"/>
      <c r="B614" s="1109"/>
      <c r="C614" s="1125"/>
      <c r="D614" s="1111"/>
      <c r="E614" s="1080"/>
      <c r="F614" s="1081"/>
      <c r="G614" s="472" t="s">
        <v>2</v>
      </c>
      <c r="H614" s="470">
        <f>I614+L614</f>
        <v>1880000</v>
      </c>
      <c r="I614" s="470">
        <f t="shared" si="153"/>
        <v>890000</v>
      </c>
      <c r="J614" s="470">
        <f>J612+J613</f>
        <v>0</v>
      </c>
      <c r="K614" s="470">
        <f>K612+K613</f>
        <v>890000</v>
      </c>
      <c r="L614" s="470">
        <f t="shared" si="154"/>
        <v>990000</v>
      </c>
      <c r="M614" s="470">
        <f>M612+M613</f>
        <v>0</v>
      </c>
      <c r="N614" s="470">
        <f>N612+N613</f>
        <v>990000</v>
      </c>
    </row>
    <row r="615" spans="1:14" s="516" customFormat="1" ht="15" hidden="1" customHeight="1">
      <c r="A615" s="1074"/>
      <c r="B615" s="1075"/>
      <c r="C615" s="1102" t="s">
        <v>969</v>
      </c>
      <c r="D615" s="1103"/>
      <c r="E615" s="1076" t="s">
        <v>1067</v>
      </c>
      <c r="F615" s="1077"/>
      <c r="G615" s="469" t="s">
        <v>0</v>
      </c>
      <c r="H615" s="470">
        <f t="shared" si="152"/>
        <v>1100000</v>
      </c>
      <c r="I615" s="470">
        <f t="shared" si="153"/>
        <v>0</v>
      </c>
      <c r="J615" s="470">
        <v>0</v>
      </c>
      <c r="K615" s="470">
        <v>0</v>
      </c>
      <c r="L615" s="470">
        <f t="shared" si="154"/>
        <v>1100000</v>
      </c>
      <c r="M615" s="470">
        <v>0</v>
      </c>
      <c r="N615" s="470">
        <v>1100000</v>
      </c>
    </row>
    <row r="616" spans="1:14" s="516" customFormat="1" ht="15" hidden="1" customHeight="1">
      <c r="A616" s="1074"/>
      <c r="B616" s="1109"/>
      <c r="C616" s="1074"/>
      <c r="D616" s="1109"/>
      <c r="E616" s="1078"/>
      <c r="F616" s="1079"/>
      <c r="G616" s="472" t="s">
        <v>1</v>
      </c>
      <c r="H616" s="470">
        <f t="shared" si="152"/>
        <v>0</v>
      </c>
      <c r="I616" s="470">
        <f t="shared" si="153"/>
        <v>0</v>
      </c>
      <c r="J616" s="470">
        <v>0</v>
      </c>
      <c r="K616" s="470">
        <v>0</v>
      </c>
      <c r="L616" s="470">
        <f t="shared" si="154"/>
        <v>0</v>
      </c>
      <c r="M616" s="470">
        <v>0</v>
      </c>
      <c r="N616" s="470">
        <v>0</v>
      </c>
    </row>
    <row r="617" spans="1:14" s="516" customFormat="1" ht="15" hidden="1" customHeight="1">
      <c r="A617" s="1074"/>
      <c r="B617" s="1109"/>
      <c r="C617" s="1074"/>
      <c r="D617" s="1109"/>
      <c r="E617" s="1080"/>
      <c r="F617" s="1081"/>
      <c r="G617" s="472" t="s">
        <v>2</v>
      </c>
      <c r="H617" s="470">
        <f>I617+L617</f>
        <v>1100000</v>
      </c>
      <c r="I617" s="470">
        <f t="shared" si="153"/>
        <v>0</v>
      </c>
      <c r="J617" s="470">
        <f>J615+J616</f>
        <v>0</v>
      </c>
      <c r="K617" s="470">
        <f>K615+K616</f>
        <v>0</v>
      </c>
      <c r="L617" s="470">
        <f t="shared" si="154"/>
        <v>1100000</v>
      </c>
      <c r="M617" s="470">
        <f>M615+M616</f>
        <v>0</v>
      </c>
      <c r="N617" s="470">
        <f>N615+N616</f>
        <v>1100000</v>
      </c>
    </row>
    <row r="618" spans="1:14" s="420" customFormat="1" ht="15" hidden="1" customHeight="1">
      <c r="A618" s="1123"/>
      <c r="B618" s="1146"/>
      <c r="C618" s="1123"/>
      <c r="D618" s="1146"/>
      <c r="E618" s="1076" t="s">
        <v>1068</v>
      </c>
      <c r="F618" s="1077"/>
      <c r="G618" s="469" t="s">
        <v>0</v>
      </c>
      <c r="H618" s="470">
        <f t="shared" si="152"/>
        <v>420000</v>
      </c>
      <c r="I618" s="470">
        <f t="shared" si="153"/>
        <v>420000</v>
      </c>
      <c r="J618" s="470">
        <v>0</v>
      </c>
      <c r="K618" s="470">
        <v>420000</v>
      </c>
      <c r="L618" s="470">
        <f t="shared" si="154"/>
        <v>0</v>
      </c>
      <c r="M618" s="470">
        <v>0</v>
      </c>
      <c r="N618" s="470">
        <v>0</v>
      </c>
    </row>
    <row r="619" spans="1:14" s="420" customFormat="1" ht="15" hidden="1" customHeight="1">
      <c r="A619" s="1123"/>
      <c r="B619" s="1109"/>
      <c r="C619" s="1123"/>
      <c r="D619" s="1109"/>
      <c r="E619" s="1078"/>
      <c r="F619" s="1079"/>
      <c r="G619" s="472" t="s">
        <v>1</v>
      </c>
      <c r="H619" s="470">
        <f t="shared" ref="H619" si="209">I619+L619</f>
        <v>0</v>
      </c>
      <c r="I619" s="470">
        <f t="shared" ref="I619:I653" si="210">J619+K619</f>
        <v>0</v>
      </c>
      <c r="J619" s="470">
        <v>0</v>
      </c>
      <c r="K619" s="470">
        <v>0</v>
      </c>
      <c r="L619" s="470">
        <f t="shared" ref="L619:L653" si="211">M619+N619</f>
        <v>0</v>
      </c>
      <c r="M619" s="470">
        <v>0</v>
      </c>
      <c r="N619" s="470">
        <v>0</v>
      </c>
    </row>
    <row r="620" spans="1:14" s="420" customFormat="1" ht="15" hidden="1" customHeight="1">
      <c r="A620" s="1123"/>
      <c r="B620" s="1109"/>
      <c r="C620" s="1123"/>
      <c r="D620" s="1109"/>
      <c r="E620" s="1080"/>
      <c r="F620" s="1081"/>
      <c r="G620" s="472" t="s">
        <v>2</v>
      </c>
      <c r="H620" s="470">
        <f>I620+L620</f>
        <v>420000</v>
      </c>
      <c r="I620" s="470">
        <f t="shared" si="210"/>
        <v>420000</v>
      </c>
      <c r="J620" s="470">
        <f>J618+J619</f>
        <v>0</v>
      </c>
      <c r="K620" s="470">
        <f>K618+K619</f>
        <v>420000</v>
      </c>
      <c r="L620" s="470">
        <f t="shared" si="211"/>
        <v>0</v>
      </c>
      <c r="M620" s="470">
        <f>M618+M619</f>
        <v>0</v>
      </c>
      <c r="N620" s="470">
        <f>N618+N619</f>
        <v>0</v>
      </c>
    </row>
    <row r="621" spans="1:14" s="420" customFormat="1" ht="15" hidden="1" customHeight="1">
      <c r="A621" s="1123"/>
      <c r="B621" s="1146"/>
      <c r="C621" s="1123"/>
      <c r="D621" s="1146"/>
      <c r="E621" s="1076" t="s">
        <v>1069</v>
      </c>
      <c r="F621" s="1077"/>
      <c r="G621" s="469" t="s">
        <v>0</v>
      </c>
      <c r="H621" s="470">
        <f t="shared" ref="H621:H652" si="212">I621+L621</f>
        <v>1000000</v>
      </c>
      <c r="I621" s="470">
        <f t="shared" si="210"/>
        <v>1000000</v>
      </c>
      <c r="J621" s="470">
        <v>0</v>
      </c>
      <c r="K621" s="470">
        <v>1000000</v>
      </c>
      <c r="L621" s="470">
        <f t="shared" si="211"/>
        <v>0</v>
      </c>
      <c r="M621" s="470">
        <v>0</v>
      </c>
      <c r="N621" s="470">
        <v>0</v>
      </c>
    </row>
    <row r="622" spans="1:14" s="420" customFormat="1" ht="15" hidden="1" customHeight="1">
      <c r="A622" s="1123"/>
      <c r="B622" s="1109"/>
      <c r="C622" s="1123"/>
      <c r="D622" s="1109"/>
      <c r="E622" s="1078"/>
      <c r="F622" s="1079"/>
      <c r="G622" s="472" t="s">
        <v>1</v>
      </c>
      <c r="H622" s="470">
        <f t="shared" si="212"/>
        <v>0</v>
      </c>
      <c r="I622" s="470">
        <f t="shared" si="210"/>
        <v>0</v>
      </c>
      <c r="J622" s="470">
        <v>0</v>
      </c>
      <c r="K622" s="470">
        <v>0</v>
      </c>
      <c r="L622" s="470">
        <f t="shared" si="211"/>
        <v>0</v>
      </c>
      <c r="M622" s="470">
        <v>0</v>
      </c>
      <c r="N622" s="470">
        <v>0</v>
      </c>
    </row>
    <row r="623" spans="1:14" s="420" customFormat="1" ht="15" hidden="1" customHeight="1">
      <c r="A623" s="1123"/>
      <c r="B623" s="1109"/>
      <c r="C623" s="1123"/>
      <c r="D623" s="1109"/>
      <c r="E623" s="1080"/>
      <c r="F623" s="1081"/>
      <c r="G623" s="472" t="s">
        <v>2</v>
      </c>
      <c r="H623" s="470">
        <f>I623+L623</f>
        <v>1000000</v>
      </c>
      <c r="I623" s="470">
        <f t="shared" si="210"/>
        <v>1000000</v>
      </c>
      <c r="J623" s="470">
        <f>J621+J622</f>
        <v>0</v>
      </c>
      <c r="K623" s="470">
        <f>K621+K622</f>
        <v>1000000</v>
      </c>
      <c r="L623" s="470">
        <f t="shared" si="211"/>
        <v>0</v>
      </c>
      <c r="M623" s="470">
        <f>M621+M622</f>
        <v>0</v>
      </c>
      <c r="N623" s="470">
        <f>N621+N622</f>
        <v>0</v>
      </c>
    </row>
    <row r="624" spans="1:14" s="516" customFormat="1" ht="15" hidden="1" customHeight="1">
      <c r="A624" s="1074"/>
      <c r="B624" s="1075"/>
      <c r="C624" s="1074"/>
      <c r="D624" s="1075"/>
      <c r="E624" s="1076" t="s">
        <v>1070</v>
      </c>
      <c r="F624" s="1077"/>
      <c r="G624" s="469" t="s">
        <v>0</v>
      </c>
      <c r="H624" s="470">
        <f t="shared" si="212"/>
        <v>50000</v>
      </c>
      <c r="I624" s="470">
        <f t="shared" si="210"/>
        <v>50000</v>
      </c>
      <c r="J624" s="470">
        <v>0</v>
      </c>
      <c r="K624" s="470">
        <v>50000</v>
      </c>
      <c r="L624" s="470">
        <f t="shared" si="211"/>
        <v>0</v>
      </c>
      <c r="M624" s="470">
        <v>0</v>
      </c>
      <c r="N624" s="470">
        <v>0</v>
      </c>
    </row>
    <row r="625" spans="1:14" s="516" customFormat="1" ht="15" hidden="1" customHeight="1">
      <c r="A625" s="1074"/>
      <c r="B625" s="1109"/>
      <c r="C625" s="1074"/>
      <c r="D625" s="1109"/>
      <c r="E625" s="1078"/>
      <c r="F625" s="1079"/>
      <c r="G625" s="472" t="s">
        <v>1</v>
      </c>
      <c r="H625" s="470">
        <f t="shared" si="212"/>
        <v>0</v>
      </c>
      <c r="I625" s="470">
        <f t="shared" si="210"/>
        <v>0</v>
      </c>
      <c r="J625" s="470">
        <v>0</v>
      </c>
      <c r="K625" s="470">
        <v>0</v>
      </c>
      <c r="L625" s="470">
        <f t="shared" si="211"/>
        <v>0</v>
      </c>
      <c r="M625" s="470">
        <v>0</v>
      </c>
      <c r="N625" s="470">
        <v>0</v>
      </c>
    </row>
    <row r="626" spans="1:14" s="516" customFormat="1" ht="15" hidden="1" customHeight="1">
      <c r="A626" s="1074"/>
      <c r="B626" s="1109"/>
      <c r="C626" s="1074"/>
      <c r="D626" s="1109"/>
      <c r="E626" s="1080"/>
      <c r="F626" s="1081"/>
      <c r="G626" s="472" t="s">
        <v>2</v>
      </c>
      <c r="H626" s="470">
        <f>I626+L626</f>
        <v>50000</v>
      </c>
      <c r="I626" s="470">
        <f t="shared" si="210"/>
        <v>50000</v>
      </c>
      <c r="J626" s="470">
        <f>J624+J625</f>
        <v>0</v>
      </c>
      <c r="K626" s="470">
        <f>K624+K625</f>
        <v>50000</v>
      </c>
      <c r="L626" s="470">
        <f t="shared" si="211"/>
        <v>0</v>
      </c>
      <c r="M626" s="470">
        <f>M624+M625</f>
        <v>0</v>
      </c>
      <c r="N626" s="470">
        <f>N624+N625</f>
        <v>0</v>
      </c>
    </row>
    <row r="627" spans="1:14" s="516" customFormat="1" ht="15" hidden="1" customHeight="1">
      <c r="A627" s="1074"/>
      <c r="B627" s="1075"/>
      <c r="C627" s="1074"/>
      <c r="D627" s="1075"/>
      <c r="E627" s="1076" t="s">
        <v>1071</v>
      </c>
      <c r="F627" s="1077"/>
      <c r="G627" s="469" t="s">
        <v>0</v>
      </c>
      <c r="H627" s="470">
        <f t="shared" si="212"/>
        <v>1300000</v>
      </c>
      <c r="I627" s="470">
        <f t="shared" si="210"/>
        <v>1300000</v>
      </c>
      <c r="J627" s="470">
        <v>0</v>
      </c>
      <c r="K627" s="470">
        <v>1300000</v>
      </c>
      <c r="L627" s="470">
        <f t="shared" si="211"/>
        <v>0</v>
      </c>
      <c r="M627" s="470">
        <v>0</v>
      </c>
      <c r="N627" s="470">
        <v>0</v>
      </c>
    </row>
    <row r="628" spans="1:14" s="516" customFormat="1" ht="15" hidden="1" customHeight="1">
      <c r="A628" s="1074"/>
      <c r="B628" s="1109"/>
      <c r="C628" s="1074"/>
      <c r="D628" s="1109"/>
      <c r="E628" s="1078"/>
      <c r="F628" s="1079"/>
      <c r="G628" s="472" t="s">
        <v>1</v>
      </c>
      <c r="H628" s="470">
        <f t="shared" si="212"/>
        <v>0</v>
      </c>
      <c r="I628" s="470">
        <f t="shared" si="210"/>
        <v>0</v>
      </c>
      <c r="J628" s="470">
        <v>0</v>
      </c>
      <c r="K628" s="470">
        <v>0</v>
      </c>
      <c r="L628" s="470">
        <f t="shared" si="211"/>
        <v>0</v>
      </c>
      <c r="M628" s="470">
        <v>0</v>
      </c>
      <c r="N628" s="470">
        <v>0</v>
      </c>
    </row>
    <row r="629" spans="1:14" s="516" customFormat="1" ht="15" hidden="1" customHeight="1">
      <c r="A629" s="1074"/>
      <c r="B629" s="1109"/>
      <c r="C629" s="1074"/>
      <c r="D629" s="1109"/>
      <c r="E629" s="1080"/>
      <c r="F629" s="1081"/>
      <c r="G629" s="472" t="s">
        <v>2</v>
      </c>
      <c r="H629" s="470">
        <f>I629+L629</f>
        <v>1300000</v>
      </c>
      <c r="I629" s="470">
        <f t="shared" si="210"/>
        <v>1300000</v>
      </c>
      <c r="J629" s="470">
        <f>J627+J628</f>
        <v>0</v>
      </c>
      <c r="K629" s="470">
        <f>K627+K628</f>
        <v>1300000</v>
      </c>
      <c r="L629" s="470">
        <f t="shared" si="211"/>
        <v>0</v>
      </c>
      <c r="M629" s="470">
        <f>M627+M628</f>
        <v>0</v>
      </c>
      <c r="N629" s="470">
        <f>N627+N628</f>
        <v>0</v>
      </c>
    </row>
    <row r="630" spans="1:14" s="516" customFormat="1" ht="15" hidden="1" customHeight="1">
      <c r="A630" s="1074"/>
      <c r="B630" s="1075"/>
      <c r="C630" s="1074"/>
      <c r="D630" s="1075"/>
      <c r="E630" s="1076" t="s">
        <v>1072</v>
      </c>
      <c r="F630" s="1077"/>
      <c r="G630" s="469" t="s">
        <v>0</v>
      </c>
      <c r="H630" s="470">
        <f t="shared" si="212"/>
        <v>700000</v>
      </c>
      <c r="I630" s="470">
        <f t="shared" si="210"/>
        <v>700000</v>
      </c>
      <c r="J630" s="470">
        <v>0</v>
      </c>
      <c r="K630" s="470">
        <v>700000</v>
      </c>
      <c r="L630" s="470">
        <f t="shared" si="211"/>
        <v>0</v>
      </c>
      <c r="M630" s="470">
        <v>0</v>
      </c>
      <c r="N630" s="470">
        <v>0</v>
      </c>
    </row>
    <row r="631" spans="1:14" s="516" customFormat="1" ht="15" hidden="1" customHeight="1">
      <c r="A631" s="1074"/>
      <c r="B631" s="1109"/>
      <c r="C631" s="1074"/>
      <c r="D631" s="1109"/>
      <c r="E631" s="1078"/>
      <c r="F631" s="1079"/>
      <c r="G631" s="472" t="s">
        <v>1</v>
      </c>
      <c r="H631" s="470">
        <f t="shared" si="212"/>
        <v>0</v>
      </c>
      <c r="I631" s="470">
        <f t="shared" si="210"/>
        <v>0</v>
      </c>
      <c r="J631" s="470">
        <v>0</v>
      </c>
      <c r="K631" s="470">
        <v>0</v>
      </c>
      <c r="L631" s="470">
        <f t="shared" si="211"/>
        <v>0</v>
      </c>
      <c r="M631" s="470">
        <v>0</v>
      </c>
      <c r="N631" s="470">
        <v>0</v>
      </c>
    </row>
    <row r="632" spans="1:14" s="516" customFormat="1" ht="15" hidden="1" customHeight="1">
      <c r="A632" s="1074"/>
      <c r="B632" s="1109"/>
      <c r="C632" s="1074"/>
      <c r="D632" s="1109"/>
      <c r="E632" s="1080"/>
      <c r="F632" s="1081"/>
      <c r="G632" s="472" t="s">
        <v>2</v>
      </c>
      <c r="H632" s="470">
        <f>I632+L632</f>
        <v>700000</v>
      </c>
      <c r="I632" s="470">
        <f t="shared" si="210"/>
        <v>700000</v>
      </c>
      <c r="J632" s="470">
        <f>J630+J631</f>
        <v>0</v>
      </c>
      <c r="K632" s="470">
        <f>K630+K631</f>
        <v>700000</v>
      </c>
      <c r="L632" s="470">
        <f t="shared" si="211"/>
        <v>0</v>
      </c>
      <c r="M632" s="470">
        <f>M630+M631</f>
        <v>0</v>
      </c>
      <c r="N632" s="470">
        <f>N630+N631</f>
        <v>0</v>
      </c>
    </row>
    <row r="633" spans="1:14" s="516" customFormat="1" ht="15" hidden="1" customHeight="1">
      <c r="A633" s="1074"/>
      <c r="B633" s="1075"/>
      <c r="C633" s="1074"/>
      <c r="D633" s="1075"/>
      <c r="E633" s="1076" t="s">
        <v>1029</v>
      </c>
      <c r="F633" s="1077"/>
      <c r="G633" s="469" t="s">
        <v>0</v>
      </c>
      <c r="H633" s="470">
        <f t="shared" si="212"/>
        <v>600000</v>
      </c>
      <c r="I633" s="470">
        <f t="shared" si="210"/>
        <v>600000</v>
      </c>
      <c r="J633" s="470">
        <v>0</v>
      </c>
      <c r="K633" s="470">
        <v>600000</v>
      </c>
      <c r="L633" s="470">
        <f t="shared" si="211"/>
        <v>0</v>
      </c>
      <c r="M633" s="470">
        <v>0</v>
      </c>
      <c r="N633" s="470">
        <v>0</v>
      </c>
    </row>
    <row r="634" spans="1:14" s="516" customFormat="1" ht="15" hidden="1" customHeight="1">
      <c r="A634" s="1074"/>
      <c r="B634" s="1109"/>
      <c r="C634" s="1074"/>
      <c r="D634" s="1109"/>
      <c r="E634" s="1078"/>
      <c r="F634" s="1079"/>
      <c r="G634" s="472" t="s">
        <v>1</v>
      </c>
      <c r="H634" s="470">
        <f t="shared" si="212"/>
        <v>0</v>
      </c>
      <c r="I634" s="470">
        <f t="shared" si="210"/>
        <v>0</v>
      </c>
      <c r="J634" s="470">
        <v>0</v>
      </c>
      <c r="K634" s="470">
        <v>0</v>
      </c>
      <c r="L634" s="470">
        <f t="shared" si="211"/>
        <v>0</v>
      </c>
      <c r="M634" s="470">
        <v>0</v>
      </c>
      <c r="N634" s="470">
        <v>0</v>
      </c>
    </row>
    <row r="635" spans="1:14" s="516" customFormat="1" ht="15" hidden="1" customHeight="1">
      <c r="A635" s="1074"/>
      <c r="B635" s="1109"/>
      <c r="C635" s="1074"/>
      <c r="D635" s="1109"/>
      <c r="E635" s="1080"/>
      <c r="F635" s="1081"/>
      <c r="G635" s="472" t="s">
        <v>2</v>
      </c>
      <c r="H635" s="470">
        <f>I635+L635</f>
        <v>600000</v>
      </c>
      <c r="I635" s="470">
        <f t="shared" si="210"/>
        <v>600000</v>
      </c>
      <c r="J635" s="470">
        <f>J633+J634</f>
        <v>0</v>
      </c>
      <c r="K635" s="470">
        <f>K633+K634</f>
        <v>600000</v>
      </c>
      <c r="L635" s="470">
        <f t="shared" si="211"/>
        <v>0</v>
      </c>
      <c r="M635" s="470">
        <f>M633+M634</f>
        <v>0</v>
      </c>
      <c r="N635" s="470">
        <f>N633+N634</f>
        <v>0</v>
      </c>
    </row>
    <row r="636" spans="1:14" s="516" customFormat="1" ht="15" hidden="1" customHeight="1">
      <c r="A636" s="1074"/>
      <c r="B636" s="1075"/>
      <c r="C636" s="1074"/>
      <c r="D636" s="1075"/>
      <c r="E636" s="1076" t="s">
        <v>1073</v>
      </c>
      <c r="F636" s="1077"/>
      <c r="G636" s="469" t="s">
        <v>0</v>
      </c>
      <c r="H636" s="470">
        <f t="shared" si="212"/>
        <v>180000</v>
      </c>
      <c r="I636" s="470">
        <f t="shared" si="210"/>
        <v>180000</v>
      </c>
      <c r="J636" s="470">
        <v>0</v>
      </c>
      <c r="K636" s="470">
        <v>180000</v>
      </c>
      <c r="L636" s="470">
        <f t="shared" si="211"/>
        <v>0</v>
      </c>
      <c r="M636" s="470">
        <v>0</v>
      </c>
      <c r="N636" s="470">
        <v>0</v>
      </c>
    </row>
    <row r="637" spans="1:14" s="516" customFormat="1" ht="15" hidden="1" customHeight="1">
      <c r="A637" s="1074"/>
      <c r="B637" s="1109"/>
      <c r="C637" s="1074"/>
      <c r="D637" s="1109"/>
      <c r="E637" s="1078"/>
      <c r="F637" s="1079"/>
      <c r="G637" s="472" t="s">
        <v>1</v>
      </c>
      <c r="H637" s="470">
        <f t="shared" si="212"/>
        <v>0</v>
      </c>
      <c r="I637" s="470">
        <f t="shared" si="210"/>
        <v>0</v>
      </c>
      <c r="J637" s="470">
        <v>0</v>
      </c>
      <c r="K637" s="470">
        <v>0</v>
      </c>
      <c r="L637" s="470">
        <f t="shared" si="211"/>
        <v>0</v>
      </c>
      <c r="M637" s="470">
        <v>0</v>
      </c>
      <c r="N637" s="470">
        <v>0</v>
      </c>
    </row>
    <row r="638" spans="1:14" s="516" customFormat="1" ht="15" hidden="1" customHeight="1">
      <c r="A638" s="1110"/>
      <c r="B638" s="1111"/>
      <c r="C638" s="1110"/>
      <c r="D638" s="1111"/>
      <c r="E638" s="1080"/>
      <c r="F638" s="1081"/>
      <c r="G638" s="472" t="s">
        <v>2</v>
      </c>
      <c r="H638" s="470">
        <f>I638+L638</f>
        <v>180000</v>
      </c>
      <c r="I638" s="470">
        <f t="shared" si="210"/>
        <v>180000</v>
      </c>
      <c r="J638" s="470">
        <f>J636+J637</f>
        <v>0</v>
      </c>
      <c r="K638" s="470">
        <f>K636+K637</f>
        <v>180000</v>
      </c>
      <c r="L638" s="470">
        <f t="shared" si="211"/>
        <v>0</v>
      </c>
      <c r="M638" s="470">
        <f>M636+M637</f>
        <v>0</v>
      </c>
      <c r="N638" s="470">
        <f>N636+N637</f>
        <v>0</v>
      </c>
    </row>
    <row r="639" spans="1:14" s="420" customFormat="1" ht="15" hidden="1" customHeight="1">
      <c r="A639" s="1121" t="s">
        <v>343</v>
      </c>
      <c r="B639" s="1122"/>
      <c r="C639" s="1121" t="s">
        <v>444</v>
      </c>
      <c r="D639" s="1122"/>
      <c r="E639" s="1076" t="s">
        <v>1074</v>
      </c>
      <c r="F639" s="1077"/>
      <c r="G639" s="469" t="s">
        <v>0</v>
      </c>
      <c r="H639" s="492">
        <f t="shared" si="212"/>
        <v>2000000</v>
      </c>
      <c r="I639" s="492">
        <f t="shared" si="210"/>
        <v>0</v>
      </c>
      <c r="J639" s="492">
        <v>0</v>
      </c>
      <c r="K639" s="492">
        <v>0</v>
      </c>
      <c r="L639" s="492">
        <f t="shared" si="211"/>
        <v>2000000</v>
      </c>
      <c r="M639" s="492">
        <v>0</v>
      </c>
      <c r="N639" s="492">
        <v>2000000</v>
      </c>
    </row>
    <row r="640" spans="1:14" s="420" customFormat="1" ht="15" hidden="1" customHeight="1">
      <c r="A640" s="1123"/>
      <c r="B640" s="1109"/>
      <c r="C640" s="1123"/>
      <c r="D640" s="1109"/>
      <c r="E640" s="1078"/>
      <c r="F640" s="1079"/>
      <c r="G640" s="472" t="s">
        <v>1</v>
      </c>
      <c r="H640" s="492">
        <f t="shared" si="212"/>
        <v>0</v>
      </c>
      <c r="I640" s="492">
        <f t="shared" si="210"/>
        <v>0</v>
      </c>
      <c r="J640" s="492">
        <v>0</v>
      </c>
      <c r="K640" s="492">
        <v>0</v>
      </c>
      <c r="L640" s="492">
        <f t="shared" si="211"/>
        <v>0</v>
      </c>
      <c r="M640" s="492">
        <v>0</v>
      </c>
      <c r="N640" s="492">
        <v>0</v>
      </c>
    </row>
    <row r="641" spans="1:14" s="420" customFormat="1" ht="15" hidden="1" customHeight="1">
      <c r="A641" s="1123"/>
      <c r="B641" s="1109"/>
      <c r="C641" s="1123"/>
      <c r="D641" s="1109"/>
      <c r="E641" s="1080"/>
      <c r="F641" s="1081"/>
      <c r="G641" s="472" t="s">
        <v>2</v>
      </c>
      <c r="H641" s="470">
        <f>I641+L641</f>
        <v>2000000</v>
      </c>
      <c r="I641" s="470">
        <f t="shared" si="210"/>
        <v>0</v>
      </c>
      <c r="J641" s="470">
        <f>J639+J640</f>
        <v>0</v>
      </c>
      <c r="K641" s="470">
        <f>K639+K640</f>
        <v>0</v>
      </c>
      <c r="L641" s="470">
        <f t="shared" si="211"/>
        <v>2000000</v>
      </c>
      <c r="M641" s="470">
        <f>M639+M640</f>
        <v>0</v>
      </c>
      <c r="N641" s="470">
        <f>N639+N640</f>
        <v>2000000</v>
      </c>
    </row>
    <row r="642" spans="1:14" s="420" customFormat="1" ht="15" hidden="1" customHeight="1">
      <c r="A642" s="1123"/>
      <c r="B642" s="1146"/>
      <c r="C642" s="1123"/>
      <c r="D642" s="1146"/>
      <c r="E642" s="1076" t="s">
        <v>1075</v>
      </c>
      <c r="F642" s="1077"/>
      <c r="G642" s="469" t="s">
        <v>0</v>
      </c>
      <c r="H642" s="492">
        <f t="shared" si="212"/>
        <v>900000</v>
      </c>
      <c r="I642" s="492">
        <f t="shared" si="210"/>
        <v>0</v>
      </c>
      <c r="J642" s="492">
        <v>0</v>
      </c>
      <c r="K642" s="492">
        <v>0</v>
      </c>
      <c r="L642" s="492">
        <f t="shared" si="211"/>
        <v>900000</v>
      </c>
      <c r="M642" s="492">
        <v>0</v>
      </c>
      <c r="N642" s="492">
        <v>900000</v>
      </c>
    </row>
    <row r="643" spans="1:14" s="420" customFormat="1" ht="15" hidden="1" customHeight="1">
      <c r="A643" s="1123"/>
      <c r="B643" s="1109"/>
      <c r="C643" s="1123"/>
      <c r="D643" s="1109"/>
      <c r="E643" s="1078"/>
      <c r="F643" s="1079"/>
      <c r="G643" s="472" t="s">
        <v>1</v>
      </c>
      <c r="H643" s="492">
        <f t="shared" si="212"/>
        <v>0</v>
      </c>
      <c r="I643" s="492">
        <f t="shared" si="210"/>
        <v>0</v>
      </c>
      <c r="J643" s="492">
        <v>0</v>
      </c>
      <c r="K643" s="492">
        <v>0</v>
      </c>
      <c r="L643" s="492">
        <f t="shared" si="211"/>
        <v>0</v>
      </c>
      <c r="M643" s="492">
        <v>0</v>
      </c>
      <c r="N643" s="492">
        <v>0</v>
      </c>
    </row>
    <row r="644" spans="1:14" s="420" customFormat="1" ht="15" hidden="1" customHeight="1">
      <c r="A644" s="1123"/>
      <c r="B644" s="1109"/>
      <c r="C644" s="1123"/>
      <c r="D644" s="1109"/>
      <c r="E644" s="1080"/>
      <c r="F644" s="1081"/>
      <c r="G644" s="472" t="s">
        <v>2</v>
      </c>
      <c r="H644" s="470">
        <f>I644+L644</f>
        <v>900000</v>
      </c>
      <c r="I644" s="470">
        <f t="shared" si="210"/>
        <v>0</v>
      </c>
      <c r="J644" s="470">
        <f>J642+J643</f>
        <v>0</v>
      </c>
      <c r="K644" s="470">
        <f>K642+K643</f>
        <v>0</v>
      </c>
      <c r="L644" s="470">
        <f t="shared" si="211"/>
        <v>900000</v>
      </c>
      <c r="M644" s="470">
        <f>M642+M643</f>
        <v>0</v>
      </c>
      <c r="N644" s="470">
        <f>N642+N643</f>
        <v>900000</v>
      </c>
    </row>
    <row r="645" spans="1:14" s="420" customFormat="1" ht="15" hidden="1" customHeight="1">
      <c r="A645" s="1123"/>
      <c r="B645" s="1146"/>
      <c r="C645" s="1123"/>
      <c r="D645" s="1146"/>
      <c r="E645" s="1076" t="s">
        <v>1076</v>
      </c>
      <c r="F645" s="1077"/>
      <c r="G645" s="469" t="s">
        <v>0</v>
      </c>
      <c r="H645" s="492">
        <f>I645+L645</f>
        <v>1900000</v>
      </c>
      <c r="I645" s="492">
        <f>J645+K645</f>
        <v>0</v>
      </c>
      <c r="J645" s="492">
        <v>0</v>
      </c>
      <c r="K645" s="492">
        <v>0</v>
      </c>
      <c r="L645" s="492">
        <f>M645+N645</f>
        <v>1900000</v>
      </c>
      <c r="M645" s="492">
        <v>0</v>
      </c>
      <c r="N645" s="492">
        <v>1900000</v>
      </c>
    </row>
    <row r="646" spans="1:14" s="420" customFormat="1" ht="15" hidden="1" customHeight="1">
      <c r="A646" s="1123"/>
      <c r="B646" s="1109"/>
      <c r="C646" s="1123"/>
      <c r="D646" s="1109"/>
      <c r="E646" s="1078"/>
      <c r="F646" s="1079"/>
      <c r="G646" s="472" t="s">
        <v>1</v>
      </c>
      <c r="H646" s="492">
        <f t="shared" ref="H646" si="213">I646+L646</f>
        <v>0</v>
      </c>
      <c r="I646" s="492">
        <f t="shared" ref="I646:I647" si="214">J646+K646</f>
        <v>0</v>
      </c>
      <c r="J646" s="492">
        <v>0</v>
      </c>
      <c r="K646" s="492">
        <v>0</v>
      </c>
      <c r="L646" s="492">
        <f t="shared" ref="L646:L647" si="215">M646+N646</f>
        <v>0</v>
      </c>
      <c r="M646" s="492">
        <v>0</v>
      </c>
      <c r="N646" s="492">
        <v>0</v>
      </c>
    </row>
    <row r="647" spans="1:14" s="420" customFormat="1" ht="15" hidden="1" customHeight="1">
      <c r="A647" s="1123"/>
      <c r="B647" s="1109"/>
      <c r="C647" s="1123"/>
      <c r="D647" s="1109"/>
      <c r="E647" s="1080"/>
      <c r="F647" s="1081"/>
      <c r="G647" s="472" t="s">
        <v>2</v>
      </c>
      <c r="H647" s="470">
        <f>I647+L647</f>
        <v>1900000</v>
      </c>
      <c r="I647" s="470">
        <f t="shared" si="214"/>
        <v>0</v>
      </c>
      <c r="J647" s="470">
        <f>J645+J646</f>
        <v>0</v>
      </c>
      <c r="K647" s="470">
        <f>K645+K646</f>
        <v>0</v>
      </c>
      <c r="L647" s="470">
        <f t="shared" si="215"/>
        <v>1900000</v>
      </c>
      <c r="M647" s="470">
        <f>M645+M646</f>
        <v>0</v>
      </c>
      <c r="N647" s="470">
        <f>N645+N646</f>
        <v>1900000</v>
      </c>
    </row>
    <row r="648" spans="1:14" s="420" customFormat="1" ht="15" customHeight="1">
      <c r="A648" s="1121" t="s">
        <v>343</v>
      </c>
      <c r="B648" s="1122"/>
      <c r="C648" s="1123" t="s">
        <v>444</v>
      </c>
      <c r="D648" s="1146"/>
      <c r="E648" s="1076" t="s">
        <v>1077</v>
      </c>
      <c r="F648" s="1077"/>
      <c r="G648" s="469" t="s">
        <v>0</v>
      </c>
      <c r="H648" s="470">
        <f>I648+L648</f>
        <v>700000</v>
      </c>
      <c r="I648" s="470">
        <f>J648+K648</f>
        <v>0</v>
      </c>
      <c r="J648" s="470">
        <v>0</v>
      </c>
      <c r="K648" s="470">
        <v>0</v>
      </c>
      <c r="L648" s="470">
        <f>M648+N648</f>
        <v>700000</v>
      </c>
      <c r="M648" s="470">
        <v>0</v>
      </c>
      <c r="N648" s="470">
        <v>700000</v>
      </c>
    </row>
    <row r="649" spans="1:14" s="420" customFormat="1" ht="15" customHeight="1">
      <c r="A649" s="1123"/>
      <c r="B649" s="1109"/>
      <c r="C649" s="1123"/>
      <c r="D649" s="1109"/>
      <c r="E649" s="1078"/>
      <c r="F649" s="1079"/>
      <c r="G649" s="472" t="s">
        <v>1</v>
      </c>
      <c r="H649" s="470">
        <f t="shared" ref="H649" si="216">I649+L649</f>
        <v>166000</v>
      </c>
      <c r="I649" s="470">
        <f t="shared" ref="I649:I650" si="217">J649+K649</f>
        <v>0</v>
      </c>
      <c r="J649" s="470">
        <v>0</v>
      </c>
      <c r="K649" s="470">
        <v>0</v>
      </c>
      <c r="L649" s="470">
        <f t="shared" ref="L649:L650" si="218">M649+N649</f>
        <v>166000</v>
      </c>
      <c r="M649" s="470">
        <v>0</v>
      </c>
      <c r="N649" s="470">
        <v>166000</v>
      </c>
    </row>
    <row r="650" spans="1:14" s="420" customFormat="1" ht="15" customHeight="1">
      <c r="A650" s="1123"/>
      <c r="B650" s="1109"/>
      <c r="C650" s="1123"/>
      <c r="D650" s="1109"/>
      <c r="E650" s="1080"/>
      <c r="F650" s="1081"/>
      <c r="G650" s="472" t="s">
        <v>2</v>
      </c>
      <c r="H650" s="470">
        <f>I650+L650</f>
        <v>866000</v>
      </c>
      <c r="I650" s="470">
        <f t="shared" si="217"/>
        <v>0</v>
      </c>
      <c r="J650" s="470">
        <f>J648+J649</f>
        <v>0</v>
      </c>
      <c r="K650" s="470">
        <f>K648+K649</f>
        <v>0</v>
      </c>
      <c r="L650" s="470">
        <f t="shared" si="218"/>
        <v>866000</v>
      </c>
      <c r="M650" s="470">
        <f>M648+M649</f>
        <v>0</v>
      </c>
      <c r="N650" s="470">
        <f>N648+N649</f>
        <v>866000</v>
      </c>
    </row>
    <row r="651" spans="1:14" s="516" customFormat="1" ht="15" hidden="1" customHeight="1">
      <c r="A651" s="1074"/>
      <c r="B651" s="1108"/>
      <c r="C651" s="1074"/>
      <c r="D651" s="1075"/>
      <c r="E651" s="1076" t="s">
        <v>1078</v>
      </c>
      <c r="F651" s="1077"/>
      <c r="G651" s="469" t="s">
        <v>0</v>
      </c>
      <c r="H651" s="470">
        <f t="shared" si="212"/>
        <v>3500000</v>
      </c>
      <c r="I651" s="470">
        <f t="shared" si="210"/>
        <v>3500000</v>
      </c>
      <c r="J651" s="470">
        <v>3500000</v>
      </c>
      <c r="K651" s="470">
        <v>0</v>
      </c>
      <c r="L651" s="470">
        <f t="shared" si="211"/>
        <v>0</v>
      </c>
      <c r="M651" s="470">
        <v>0</v>
      </c>
      <c r="N651" s="470">
        <v>0</v>
      </c>
    </row>
    <row r="652" spans="1:14" s="516" customFormat="1" ht="15" hidden="1" customHeight="1">
      <c r="A652" s="1074"/>
      <c r="B652" s="1109"/>
      <c r="C652" s="1074"/>
      <c r="D652" s="1109"/>
      <c r="E652" s="1078"/>
      <c r="F652" s="1079"/>
      <c r="G652" s="472" t="s">
        <v>1</v>
      </c>
      <c r="H652" s="470">
        <f t="shared" si="212"/>
        <v>0</v>
      </c>
      <c r="I652" s="470">
        <f t="shared" si="210"/>
        <v>0</v>
      </c>
      <c r="J652" s="470">
        <v>0</v>
      </c>
      <c r="K652" s="470">
        <v>0</v>
      </c>
      <c r="L652" s="470">
        <f t="shared" si="211"/>
        <v>0</v>
      </c>
      <c r="M652" s="470">
        <v>0</v>
      </c>
      <c r="N652" s="470">
        <v>0</v>
      </c>
    </row>
    <row r="653" spans="1:14" s="516" customFormat="1" ht="15" hidden="1" customHeight="1">
      <c r="A653" s="1110"/>
      <c r="B653" s="1111"/>
      <c r="C653" s="1110"/>
      <c r="D653" s="1111"/>
      <c r="E653" s="1080"/>
      <c r="F653" s="1081"/>
      <c r="G653" s="472" t="s">
        <v>2</v>
      </c>
      <c r="H653" s="470">
        <f>I653+L653</f>
        <v>3500000</v>
      </c>
      <c r="I653" s="470">
        <f t="shared" si="210"/>
        <v>3500000</v>
      </c>
      <c r="J653" s="470">
        <f>J651+J652</f>
        <v>3500000</v>
      </c>
      <c r="K653" s="470">
        <f>K651+K652</f>
        <v>0</v>
      </c>
      <c r="L653" s="470">
        <f t="shared" si="211"/>
        <v>0</v>
      </c>
      <c r="M653" s="470">
        <f>M651+M652</f>
        <v>0</v>
      </c>
      <c r="N653" s="470">
        <f>N651+N652</f>
        <v>0</v>
      </c>
    </row>
    <row r="654" spans="1:14" s="489" customFormat="1" ht="5.25" customHeight="1">
      <c r="A654" s="511"/>
      <c r="B654" s="512"/>
      <c r="C654" s="512"/>
      <c r="D654" s="512"/>
      <c r="E654" s="512"/>
      <c r="F654" s="512"/>
      <c r="G654" s="524"/>
      <c r="H654" s="525"/>
      <c r="I654" s="526"/>
      <c r="J654" s="526"/>
      <c r="K654" s="526"/>
      <c r="L654" s="526"/>
      <c r="M654" s="526"/>
      <c r="N654" s="527"/>
    </row>
    <row r="655" spans="1:14" s="449" customFormat="1" ht="15" customHeight="1">
      <c r="A655" s="1084" t="s">
        <v>151</v>
      </c>
      <c r="B655" s="1085"/>
      <c r="C655" s="1085"/>
      <c r="D655" s="1085"/>
      <c r="E655" s="1085"/>
      <c r="F655" s="1086"/>
      <c r="G655" s="446" t="s">
        <v>0</v>
      </c>
      <c r="H655" s="447">
        <f t="shared" ref="H655:N657" si="219">H11</f>
        <v>599818934</v>
      </c>
      <c r="I655" s="447">
        <f t="shared" si="219"/>
        <v>320166527</v>
      </c>
      <c r="J655" s="447">
        <f t="shared" si="219"/>
        <v>175296272</v>
      </c>
      <c r="K655" s="447">
        <f t="shared" si="219"/>
        <v>144870255</v>
      </c>
      <c r="L655" s="447">
        <f t="shared" si="219"/>
        <v>279652407</v>
      </c>
      <c r="M655" s="447">
        <f t="shared" si="219"/>
        <v>10507513</v>
      </c>
      <c r="N655" s="447">
        <f t="shared" si="219"/>
        <v>269144894</v>
      </c>
    </row>
    <row r="656" spans="1:14" s="449" customFormat="1" ht="15" customHeight="1">
      <c r="A656" s="1159"/>
      <c r="B656" s="1160"/>
      <c r="C656" s="1160"/>
      <c r="D656" s="1160"/>
      <c r="E656" s="1160"/>
      <c r="F656" s="1161"/>
      <c r="G656" s="528" t="s">
        <v>1</v>
      </c>
      <c r="H656" s="447">
        <f t="shared" si="219"/>
        <v>41226792</v>
      </c>
      <c r="I656" s="447">
        <f t="shared" si="219"/>
        <v>13296223</v>
      </c>
      <c r="J656" s="447">
        <f t="shared" si="219"/>
        <v>9147356</v>
      </c>
      <c r="K656" s="447">
        <f t="shared" si="219"/>
        <v>4148867</v>
      </c>
      <c r="L656" s="447">
        <f t="shared" si="219"/>
        <v>27930569</v>
      </c>
      <c r="M656" s="447">
        <f t="shared" si="219"/>
        <v>4831204</v>
      </c>
      <c r="N656" s="447">
        <f t="shared" si="219"/>
        <v>23099365</v>
      </c>
    </row>
    <row r="657" spans="1:14" s="449" customFormat="1" ht="15" customHeight="1">
      <c r="A657" s="1162"/>
      <c r="B657" s="1163"/>
      <c r="C657" s="1163"/>
      <c r="D657" s="1163"/>
      <c r="E657" s="1163"/>
      <c r="F657" s="1164"/>
      <c r="G657" s="528" t="s">
        <v>2</v>
      </c>
      <c r="H657" s="447">
        <f t="shared" si="219"/>
        <v>641045726</v>
      </c>
      <c r="I657" s="447">
        <f t="shared" si="219"/>
        <v>333462750</v>
      </c>
      <c r="J657" s="447">
        <f t="shared" si="219"/>
        <v>184443628</v>
      </c>
      <c r="K657" s="447">
        <f t="shared" si="219"/>
        <v>149019122</v>
      </c>
      <c r="L657" s="447">
        <f t="shared" si="219"/>
        <v>307582976</v>
      </c>
      <c r="M657" s="447">
        <f t="shared" si="219"/>
        <v>15338717</v>
      </c>
      <c r="N657" s="447">
        <f t="shared" si="219"/>
        <v>292244259</v>
      </c>
    </row>
    <row r="658" spans="1:14" s="420" customFormat="1" ht="3" customHeight="1">
      <c r="A658" s="427"/>
      <c r="B658" s="427"/>
      <c r="C658" s="427"/>
      <c r="D658" s="427"/>
      <c r="E658" s="428"/>
      <c r="F658" s="426"/>
      <c r="G658" s="428"/>
      <c r="H658" s="429"/>
      <c r="I658" s="529"/>
      <c r="J658" s="529"/>
      <c r="K658" s="529"/>
      <c r="L658" s="529"/>
      <c r="M658" s="529"/>
      <c r="N658" s="529"/>
    </row>
    <row r="659" spans="1:14" ht="13.5" customHeight="1">
      <c r="A659" s="530" t="s">
        <v>1079</v>
      </c>
      <c r="B659" s="531"/>
      <c r="C659" s="532"/>
      <c r="D659" s="531"/>
      <c r="E659" s="532"/>
    </row>
    <row r="660" spans="1:14" ht="13.5" customHeight="1">
      <c r="A660" s="537" t="s">
        <v>1080</v>
      </c>
      <c r="B660" s="538"/>
      <c r="C660" s="429"/>
      <c r="D660" s="538"/>
      <c r="E660" s="429"/>
    </row>
    <row r="661" spans="1:14" ht="12.95" customHeight="1">
      <c r="A661" s="539" t="s">
        <v>1081</v>
      </c>
      <c r="B661" s="539" t="s">
        <v>1082</v>
      </c>
      <c r="C661" s="540" t="s">
        <v>1083</v>
      </c>
    </row>
    <row r="662" spans="1:14" ht="12.95" customHeight="1">
      <c r="A662" s="539" t="s">
        <v>1</v>
      </c>
      <c r="B662" s="539" t="s">
        <v>1082</v>
      </c>
      <c r="C662" s="540" t="s">
        <v>1084</v>
      </c>
    </row>
    <row r="663" spans="1:14" s="539" customFormat="1" ht="12.95" customHeight="1">
      <c r="A663" s="539" t="s">
        <v>2</v>
      </c>
      <c r="B663" s="539" t="s">
        <v>1082</v>
      </c>
      <c r="C663" s="540" t="s">
        <v>1085</v>
      </c>
      <c r="E663" s="534"/>
      <c r="F663" s="533"/>
      <c r="G663" s="534"/>
      <c r="H663" s="532"/>
      <c r="I663" s="535"/>
      <c r="J663" s="535"/>
      <c r="K663" s="535"/>
      <c r="L663" s="535"/>
      <c r="M663" s="535"/>
      <c r="N663" s="535"/>
    </row>
  </sheetData>
  <sheetProtection password="C25B" sheet="1" objects="1" scenarios="1"/>
  <mergeCells count="1315">
    <mergeCell ref="A655:F657"/>
    <mergeCell ref="A651:B651"/>
    <mergeCell ref="C651:D651"/>
    <mergeCell ref="E651:F653"/>
    <mergeCell ref="A652:B652"/>
    <mergeCell ref="C652:D652"/>
    <mergeCell ref="A653:B653"/>
    <mergeCell ref="C653:D653"/>
    <mergeCell ref="A648:B648"/>
    <mergeCell ref="C648:D648"/>
    <mergeCell ref="E648:F650"/>
    <mergeCell ref="A649:B649"/>
    <mergeCell ref="C649:D649"/>
    <mergeCell ref="A650:B650"/>
    <mergeCell ref="C650:D650"/>
    <mergeCell ref="A645:B645"/>
    <mergeCell ref="C645:D645"/>
    <mergeCell ref="E645:F647"/>
    <mergeCell ref="A646:B646"/>
    <mergeCell ref="C646:D646"/>
    <mergeCell ref="A647:B647"/>
    <mergeCell ref="C647:D647"/>
    <mergeCell ref="A642:B642"/>
    <mergeCell ref="C642:D642"/>
    <mergeCell ref="E642:F644"/>
    <mergeCell ref="A643:B643"/>
    <mergeCell ref="C643:D643"/>
    <mergeCell ref="A644:B644"/>
    <mergeCell ref="C644:D644"/>
    <mergeCell ref="A639:B639"/>
    <mergeCell ref="C639:D639"/>
    <mergeCell ref="E639:F641"/>
    <mergeCell ref="A640:B640"/>
    <mergeCell ref="C640:D640"/>
    <mergeCell ref="A641:B641"/>
    <mergeCell ref="C641:D641"/>
    <mergeCell ref="A636:B636"/>
    <mergeCell ref="C636:D636"/>
    <mergeCell ref="E636:F638"/>
    <mergeCell ref="A637:B637"/>
    <mergeCell ref="C637:D637"/>
    <mergeCell ref="A638:B638"/>
    <mergeCell ref="C638:D638"/>
    <mergeCell ref="A633:B633"/>
    <mergeCell ref="C633:D633"/>
    <mergeCell ref="E633:F635"/>
    <mergeCell ref="A634:B634"/>
    <mergeCell ref="C634:D634"/>
    <mergeCell ref="A635:B635"/>
    <mergeCell ref="C635:D635"/>
    <mergeCell ref="A630:B630"/>
    <mergeCell ref="C630:D630"/>
    <mergeCell ref="E630:F632"/>
    <mergeCell ref="A631:B631"/>
    <mergeCell ref="C631:D631"/>
    <mergeCell ref="A632:B632"/>
    <mergeCell ref="C632:D632"/>
    <mergeCell ref="A627:B627"/>
    <mergeCell ref="C627:D627"/>
    <mergeCell ref="E627:F629"/>
    <mergeCell ref="A628:B628"/>
    <mergeCell ref="C628:D628"/>
    <mergeCell ref="A629:B629"/>
    <mergeCell ref="C629:D629"/>
    <mergeCell ref="A624:B624"/>
    <mergeCell ref="C624:D624"/>
    <mergeCell ref="E624:F626"/>
    <mergeCell ref="A625:B625"/>
    <mergeCell ref="C625:D625"/>
    <mergeCell ref="A626:B626"/>
    <mergeCell ref="C626:D626"/>
    <mergeCell ref="A621:B621"/>
    <mergeCell ref="C621:D621"/>
    <mergeCell ref="E621:F623"/>
    <mergeCell ref="A622:B622"/>
    <mergeCell ref="C622:D622"/>
    <mergeCell ref="A623:B623"/>
    <mergeCell ref="C623:D623"/>
    <mergeCell ref="A618:B618"/>
    <mergeCell ref="C618:D618"/>
    <mergeCell ref="E618:F620"/>
    <mergeCell ref="A619:B619"/>
    <mergeCell ref="C619:D619"/>
    <mergeCell ref="A620:B620"/>
    <mergeCell ref="C620:D620"/>
    <mergeCell ref="A615:B615"/>
    <mergeCell ref="C615:D615"/>
    <mergeCell ref="E615:F617"/>
    <mergeCell ref="A616:B616"/>
    <mergeCell ref="C616:D616"/>
    <mergeCell ref="A617:B617"/>
    <mergeCell ref="C617:D617"/>
    <mergeCell ref="A612:B612"/>
    <mergeCell ref="C612:D612"/>
    <mergeCell ref="E612:F614"/>
    <mergeCell ref="A613:B613"/>
    <mergeCell ref="C613:D613"/>
    <mergeCell ref="A614:B614"/>
    <mergeCell ref="C614:D614"/>
    <mergeCell ref="A609:B609"/>
    <mergeCell ref="C609:D609"/>
    <mergeCell ref="E609:F611"/>
    <mergeCell ref="A610:B610"/>
    <mergeCell ref="C610:D610"/>
    <mergeCell ref="A611:B611"/>
    <mergeCell ref="C611:D611"/>
    <mergeCell ref="A606:B606"/>
    <mergeCell ref="C606:D606"/>
    <mergeCell ref="E606:F608"/>
    <mergeCell ref="A607:B607"/>
    <mergeCell ref="C607:D607"/>
    <mergeCell ref="A608:B608"/>
    <mergeCell ref="C608:D608"/>
    <mergeCell ref="A603:B603"/>
    <mergeCell ref="C603:D603"/>
    <mergeCell ref="E603:F605"/>
    <mergeCell ref="A604:B604"/>
    <mergeCell ref="C604:D604"/>
    <mergeCell ref="A605:B605"/>
    <mergeCell ref="C605:D605"/>
    <mergeCell ref="A600:B600"/>
    <mergeCell ref="C600:D600"/>
    <mergeCell ref="E600:F602"/>
    <mergeCell ref="A601:B601"/>
    <mergeCell ref="C601:D601"/>
    <mergeCell ref="A602:B602"/>
    <mergeCell ref="C602:D602"/>
    <mergeCell ref="A597:B597"/>
    <mergeCell ref="C597:D597"/>
    <mergeCell ref="E597:F599"/>
    <mergeCell ref="A598:B598"/>
    <mergeCell ref="C598:D598"/>
    <mergeCell ref="A599:B599"/>
    <mergeCell ref="C599:D599"/>
    <mergeCell ref="A594:B594"/>
    <mergeCell ref="C594:D594"/>
    <mergeCell ref="E594:F596"/>
    <mergeCell ref="A595:B595"/>
    <mergeCell ref="C595:D595"/>
    <mergeCell ref="A596:B596"/>
    <mergeCell ref="C596:D596"/>
    <mergeCell ref="A591:B591"/>
    <mergeCell ref="C591:D591"/>
    <mergeCell ref="E591:F593"/>
    <mergeCell ref="A592:B592"/>
    <mergeCell ref="C592:D592"/>
    <mergeCell ref="A593:B593"/>
    <mergeCell ref="C593:D593"/>
    <mergeCell ref="A588:B588"/>
    <mergeCell ref="C588:D588"/>
    <mergeCell ref="E588:F590"/>
    <mergeCell ref="A589:B589"/>
    <mergeCell ref="C589:D589"/>
    <mergeCell ref="A590:B590"/>
    <mergeCell ref="C590:D590"/>
    <mergeCell ref="A585:B585"/>
    <mergeCell ref="C585:D585"/>
    <mergeCell ref="E585:F587"/>
    <mergeCell ref="A586:B586"/>
    <mergeCell ref="C586:D586"/>
    <mergeCell ref="A587:B587"/>
    <mergeCell ref="C587:D587"/>
    <mergeCell ref="A582:B582"/>
    <mergeCell ref="C582:D582"/>
    <mergeCell ref="E582:F584"/>
    <mergeCell ref="A583:B583"/>
    <mergeCell ref="C583:D583"/>
    <mergeCell ref="A584:B584"/>
    <mergeCell ref="C584:D584"/>
    <mergeCell ref="A579:B579"/>
    <mergeCell ref="C579:D579"/>
    <mergeCell ref="E579:F581"/>
    <mergeCell ref="A580:B580"/>
    <mergeCell ref="C580:D580"/>
    <mergeCell ref="A581:B581"/>
    <mergeCell ref="C581:D581"/>
    <mergeCell ref="A576:B576"/>
    <mergeCell ref="C576:D576"/>
    <mergeCell ref="E576:F578"/>
    <mergeCell ref="A577:B577"/>
    <mergeCell ref="C577:D577"/>
    <mergeCell ref="A578:B578"/>
    <mergeCell ref="C578:D578"/>
    <mergeCell ref="A573:B573"/>
    <mergeCell ref="C573:D573"/>
    <mergeCell ref="E573:F575"/>
    <mergeCell ref="A574:B574"/>
    <mergeCell ref="C574:D574"/>
    <mergeCell ref="A575:B575"/>
    <mergeCell ref="C575:D575"/>
    <mergeCell ref="A570:B570"/>
    <mergeCell ref="C570:D570"/>
    <mergeCell ref="E570:F572"/>
    <mergeCell ref="A571:B571"/>
    <mergeCell ref="C571:D571"/>
    <mergeCell ref="A572:B572"/>
    <mergeCell ref="C572:D572"/>
    <mergeCell ref="A567:B567"/>
    <mergeCell ref="C567:D567"/>
    <mergeCell ref="E567:F569"/>
    <mergeCell ref="A568:B568"/>
    <mergeCell ref="C568:D568"/>
    <mergeCell ref="A569:B569"/>
    <mergeCell ref="C569:D569"/>
    <mergeCell ref="A564:B564"/>
    <mergeCell ref="C564:D564"/>
    <mergeCell ref="E564:F566"/>
    <mergeCell ref="A565:B565"/>
    <mergeCell ref="C565:D565"/>
    <mergeCell ref="A566:B566"/>
    <mergeCell ref="C566:D566"/>
    <mergeCell ref="A561:B561"/>
    <mergeCell ref="C561:D561"/>
    <mergeCell ref="E561:F563"/>
    <mergeCell ref="A562:B562"/>
    <mergeCell ref="C562:D562"/>
    <mergeCell ref="A563:B563"/>
    <mergeCell ref="C563:D563"/>
    <mergeCell ref="A558:B558"/>
    <mergeCell ref="C558:D558"/>
    <mergeCell ref="E558:F560"/>
    <mergeCell ref="A559:B559"/>
    <mergeCell ref="C559:D559"/>
    <mergeCell ref="A560:B560"/>
    <mergeCell ref="C560:D560"/>
    <mergeCell ref="A555:B555"/>
    <mergeCell ref="C555:D555"/>
    <mergeCell ref="E555:F557"/>
    <mergeCell ref="A556:B556"/>
    <mergeCell ref="C556:D556"/>
    <mergeCell ref="A557:B557"/>
    <mergeCell ref="C557:D557"/>
    <mergeCell ref="A552:B552"/>
    <mergeCell ref="C552:D552"/>
    <mergeCell ref="E552:F554"/>
    <mergeCell ref="A553:B553"/>
    <mergeCell ref="C553:D553"/>
    <mergeCell ref="A554:B554"/>
    <mergeCell ref="C554:D554"/>
    <mergeCell ref="A549:B549"/>
    <mergeCell ref="C549:D549"/>
    <mergeCell ref="E549:F551"/>
    <mergeCell ref="A550:B550"/>
    <mergeCell ref="C550:D550"/>
    <mergeCell ref="A551:B551"/>
    <mergeCell ref="C551:D551"/>
    <mergeCell ref="A546:B546"/>
    <mergeCell ref="C546:D546"/>
    <mergeCell ref="E546:F548"/>
    <mergeCell ref="A547:B547"/>
    <mergeCell ref="C547:D547"/>
    <mergeCell ref="A548:B548"/>
    <mergeCell ref="C548:D548"/>
    <mergeCell ref="A543:B543"/>
    <mergeCell ref="C543:D543"/>
    <mergeCell ref="E543:F545"/>
    <mergeCell ref="A544:B544"/>
    <mergeCell ref="C544:D544"/>
    <mergeCell ref="A545:B545"/>
    <mergeCell ref="C545:D545"/>
    <mergeCell ref="A540:B540"/>
    <mergeCell ref="C540:D540"/>
    <mergeCell ref="E540:F542"/>
    <mergeCell ref="A541:B541"/>
    <mergeCell ref="C541:D541"/>
    <mergeCell ref="A542:B542"/>
    <mergeCell ref="C542:D542"/>
    <mergeCell ref="A537:B537"/>
    <mergeCell ref="C537:D537"/>
    <mergeCell ref="E537:F539"/>
    <mergeCell ref="A538:B538"/>
    <mergeCell ref="C538:D538"/>
    <mergeCell ref="A539:B539"/>
    <mergeCell ref="C539:D539"/>
    <mergeCell ref="A534:B534"/>
    <mergeCell ref="C534:D534"/>
    <mergeCell ref="E534:F536"/>
    <mergeCell ref="A535:B535"/>
    <mergeCell ref="C535:D535"/>
    <mergeCell ref="A536:B536"/>
    <mergeCell ref="C536:D536"/>
    <mergeCell ref="A531:B531"/>
    <mergeCell ref="C531:D531"/>
    <mergeCell ref="E531:F533"/>
    <mergeCell ref="A532:B532"/>
    <mergeCell ref="C532:D532"/>
    <mergeCell ref="A533:B533"/>
    <mergeCell ref="C533:D533"/>
    <mergeCell ref="A528:B528"/>
    <mergeCell ref="C528:D528"/>
    <mergeCell ref="E528:F530"/>
    <mergeCell ref="A529:B529"/>
    <mergeCell ref="C529:D529"/>
    <mergeCell ref="A530:B530"/>
    <mergeCell ref="C530:D530"/>
    <mergeCell ref="A525:B525"/>
    <mergeCell ref="C525:D525"/>
    <mergeCell ref="E525:F527"/>
    <mergeCell ref="A526:B526"/>
    <mergeCell ref="C526:D526"/>
    <mergeCell ref="A527:B527"/>
    <mergeCell ref="C527:D527"/>
    <mergeCell ref="A522:B522"/>
    <mergeCell ref="C522:D522"/>
    <mergeCell ref="E522:F524"/>
    <mergeCell ref="A523:B523"/>
    <mergeCell ref="C523:D523"/>
    <mergeCell ref="A524:B524"/>
    <mergeCell ref="C524:D524"/>
    <mergeCell ref="A519:B519"/>
    <mergeCell ref="C519:D519"/>
    <mergeCell ref="E519:F521"/>
    <mergeCell ref="A520:B520"/>
    <mergeCell ref="C520:D520"/>
    <mergeCell ref="A521:B521"/>
    <mergeCell ref="C521:D521"/>
    <mergeCell ref="A516:B516"/>
    <mergeCell ref="C516:D516"/>
    <mergeCell ref="E516:F518"/>
    <mergeCell ref="A517:B517"/>
    <mergeCell ref="C517:D517"/>
    <mergeCell ref="A518:B518"/>
    <mergeCell ref="C518:D518"/>
    <mergeCell ref="A513:B513"/>
    <mergeCell ref="C513:D513"/>
    <mergeCell ref="E513:F515"/>
    <mergeCell ref="A514:B514"/>
    <mergeCell ref="C514:D514"/>
    <mergeCell ref="A515:B515"/>
    <mergeCell ref="C515:D515"/>
    <mergeCell ref="A510:B510"/>
    <mergeCell ref="C510:D510"/>
    <mergeCell ref="E510:F512"/>
    <mergeCell ref="A511:B511"/>
    <mergeCell ref="C511:D511"/>
    <mergeCell ref="A512:B512"/>
    <mergeCell ref="C512:D512"/>
    <mergeCell ref="A507:B507"/>
    <mergeCell ref="C507:D507"/>
    <mergeCell ref="E507:F509"/>
    <mergeCell ref="A508:B508"/>
    <mergeCell ref="C508:D508"/>
    <mergeCell ref="A509:B509"/>
    <mergeCell ref="C509:D509"/>
    <mergeCell ref="A504:B504"/>
    <mergeCell ref="C504:D504"/>
    <mergeCell ref="E504:F506"/>
    <mergeCell ref="A505:B505"/>
    <mergeCell ref="C505:D505"/>
    <mergeCell ref="A506:B506"/>
    <mergeCell ref="C506:D506"/>
    <mergeCell ref="A501:B501"/>
    <mergeCell ref="C501:D501"/>
    <mergeCell ref="E501:F503"/>
    <mergeCell ref="A502:B502"/>
    <mergeCell ref="C502:D502"/>
    <mergeCell ref="A503:B503"/>
    <mergeCell ref="C503:D503"/>
    <mergeCell ref="A498:B498"/>
    <mergeCell ref="C498:D498"/>
    <mergeCell ref="E498:F500"/>
    <mergeCell ref="A499:B499"/>
    <mergeCell ref="C499:D499"/>
    <mergeCell ref="A500:B500"/>
    <mergeCell ref="C500:D500"/>
    <mergeCell ref="A495:B495"/>
    <mergeCell ref="C495:D495"/>
    <mergeCell ref="E495:F497"/>
    <mergeCell ref="A496:B496"/>
    <mergeCell ref="C496:D496"/>
    <mergeCell ref="A497:B497"/>
    <mergeCell ref="C497:D497"/>
    <mergeCell ref="A492:B492"/>
    <mergeCell ref="C492:D492"/>
    <mergeCell ref="E492:F494"/>
    <mergeCell ref="A493:B493"/>
    <mergeCell ref="C493:D493"/>
    <mergeCell ref="A494:B494"/>
    <mergeCell ref="C494:D494"/>
    <mergeCell ref="A489:B489"/>
    <mergeCell ref="C489:D489"/>
    <mergeCell ref="E489:F491"/>
    <mergeCell ref="A490:B490"/>
    <mergeCell ref="C490:D490"/>
    <mergeCell ref="A491:B491"/>
    <mergeCell ref="C491:D491"/>
    <mergeCell ref="A486:B486"/>
    <mergeCell ref="C486:D486"/>
    <mergeCell ref="E486:F488"/>
    <mergeCell ref="A487:B487"/>
    <mergeCell ref="C487:D487"/>
    <mergeCell ref="A488:B488"/>
    <mergeCell ref="C488:D488"/>
    <mergeCell ref="A483:B483"/>
    <mergeCell ref="C483:D483"/>
    <mergeCell ref="E483:F485"/>
    <mergeCell ref="A484:B484"/>
    <mergeCell ref="C484:D484"/>
    <mergeCell ref="A485:B485"/>
    <mergeCell ref="C485:D485"/>
    <mergeCell ref="A480:B480"/>
    <mergeCell ref="C480:D480"/>
    <mergeCell ref="E480:F482"/>
    <mergeCell ref="A481:B481"/>
    <mergeCell ref="C481:D481"/>
    <mergeCell ref="A482:B482"/>
    <mergeCell ref="C482:D482"/>
    <mergeCell ref="A477:B477"/>
    <mergeCell ref="C477:D477"/>
    <mergeCell ref="E477:F479"/>
    <mergeCell ref="A478:B478"/>
    <mergeCell ref="C478:D478"/>
    <mergeCell ref="A479:B479"/>
    <mergeCell ref="C479:D479"/>
    <mergeCell ref="A474:B474"/>
    <mergeCell ref="C474:D474"/>
    <mergeCell ref="E474:F476"/>
    <mergeCell ref="A475:B475"/>
    <mergeCell ref="C475:D475"/>
    <mergeCell ref="A476:B476"/>
    <mergeCell ref="C476:D476"/>
    <mergeCell ref="A471:B471"/>
    <mergeCell ref="C471:D471"/>
    <mergeCell ref="E471:F473"/>
    <mergeCell ref="A472:B472"/>
    <mergeCell ref="C472:D472"/>
    <mergeCell ref="A473:B473"/>
    <mergeCell ref="C473:D473"/>
    <mergeCell ref="A468:B468"/>
    <mergeCell ref="C468:D468"/>
    <mergeCell ref="E468:F470"/>
    <mergeCell ref="A469:B469"/>
    <mergeCell ref="C469:D469"/>
    <mergeCell ref="A470:B470"/>
    <mergeCell ref="C470:D470"/>
    <mergeCell ref="A465:B465"/>
    <mergeCell ref="C465:D465"/>
    <mergeCell ref="E465:F467"/>
    <mergeCell ref="A466:B466"/>
    <mergeCell ref="C466:D466"/>
    <mergeCell ref="A467:B467"/>
    <mergeCell ref="C467:D467"/>
    <mergeCell ref="A462:B462"/>
    <mergeCell ref="C462:D462"/>
    <mergeCell ref="E462:F464"/>
    <mergeCell ref="A463:B463"/>
    <mergeCell ref="C463:D463"/>
    <mergeCell ref="A464:B464"/>
    <mergeCell ref="C464:D464"/>
    <mergeCell ref="A459:B459"/>
    <mergeCell ref="C459:D459"/>
    <mergeCell ref="E459:F461"/>
    <mergeCell ref="A460:B460"/>
    <mergeCell ref="C460:D460"/>
    <mergeCell ref="A461:B461"/>
    <mergeCell ref="C461:D461"/>
    <mergeCell ref="A456:B456"/>
    <mergeCell ref="C456:D456"/>
    <mergeCell ref="E456:F458"/>
    <mergeCell ref="A457:B457"/>
    <mergeCell ref="C457:D457"/>
    <mergeCell ref="A458:B458"/>
    <mergeCell ref="C458:D458"/>
    <mergeCell ref="A453:B453"/>
    <mergeCell ref="C453:D453"/>
    <mergeCell ref="E453:F455"/>
    <mergeCell ref="A454:B454"/>
    <mergeCell ref="C454:D454"/>
    <mergeCell ref="A455:B455"/>
    <mergeCell ref="C455:D455"/>
    <mergeCell ref="A450:B450"/>
    <mergeCell ref="C450:D450"/>
    <mergeCell ref="E450:F452"/>
    <mergeCell ref="A451:B451"/>
    <mergeCell ref="C451:D451"/>
    <mergeCell ref="A452:B452"/>
    <mergeCell ref="C452:D452"/>
    <mergeCell ref="A447:B447"/>
    <mergeCell ref="C447:D447"/>
    <mergeCell ref="E447:F449"/>
    <mergeCell ref="A448:B448"/>
    <mergeCell ref="C448:D448"/>
    <mergeCell ref="A449:B449"/>
    <mergeCell ref="C449:D449"/>
    <mergeCell ref="A444:B444"/>
    <mergeCell ref="C444:D444"/>
    <mergeCell ref="E444:F446"/>
    <mergeCell ref="A445:B445"/>
    <mergeCell ref="C445:D445"/>
    <mergeCell ref="A446:B446"/>
    <mergeCell ref="C446:D446"/>
    <mergeCell ref="A441:B441"/>
    <mergeCell ref="C441:D441"/>
    <mergeCell ref="E441:F443"/>
    <mergeCell ref="A442:B442"/>
    <mergeCell ref="C442:D442"/>
    <mergeCell ref="A443:B443"/>
    <mergeCell ref="C443:D443"/>
    <mergeCell ref="A438:B438"/>
    <mergeCell ref="C438:D438"/>
    <mergeCell ref="E438:F440"/>
    <mergeCell ref="A439:B439"/>
    <mergeCell ref="C439:D439"/>
    <mergeCell ref="A440:B440"/>
    <mergeCell ref="C440:D440"/>
    <mergeCell ref="A435:B435"/>
    <mergeCell ref="C435:D435"/>
    <mergeCell ref="E435:F437"/>
    <mergeCell ref="A436:B436"/>
    <mergeCell ref="C436:D436"/>
    <mergeCell ref="A437:B437"/>
    <mergeCell ref="C437:D437"/>
    <mergeCell ref="A432:B432"/>
    <mergeCell ref="C432:D432"/>
    <mergeCell ref="E432:F434"/>
    <mergeCell ref="A433:B433"/>
    <mergeCell ref="C433:D433"/>
    <mergeCell ref="A434:B434"/>
    <mergeCell ref="C434:D434"/>
    <mergeCell ref="A429:B429"/>
    <mergeCell ref="C429:D429"/>
    <mergeCell ref="E429:F431"/>
    <mergeCell ref="A430:B430"/>
    <mergeCell ref="C430:D430"/>
    <mergeCell ref="A431:B431"/>
    <mergeCell ref="C431:D431"/>
    <mergeCell ref="A426:B426"/>
    <mergeCell ref="C426:D426"/>
    <mergeCell ref="E426:F428"/>
    <mergeCell ref="A427:B427"/>
    <mergeCell ref="C427:D427"/>
    <mergeCell ref="A428:B428"/>
    <mergeCell ref="C428:D428"/>
    <mergeCell ref="A423:B423"/>
    <mergeCell ref="C423:D423"/>
    <mergeCell ref="E423:F425"/>
    <mergeCell ref="A424:B424"/>
    <mergeCell ref="C424:D424"/>
    <mergeCell ref="A425:B425"/>
    <mergeCell ref="C425:D425"/>
    <mergeCell ref="A420:B420"/>
    <mergeCell ref="C420:D420"/>
    <mergeCell ref="E420:F422"/>
    <mergeCell ref="A421:B421"/>
    <mergeCell ref="C421:D421"/>
    <mergeCell ref="A422:B422"/>
    <mergeCell ref="C422:D422"/>
    <mergeCell ref="A417:B417"/>
    <mergeCell ref="C417:D417"/>
    <mergeCell ref="E417:F419"/>
    <mergeCell ref="A418:B418"/>
    <mergeCell ref="C418:D418"/>
    <mergeCell ref="A419:B419"/>
    <mergeCell ref="C419:D419"/>
    <mergeCell ref="A414:B414"/>
    <mergeCell ref="C414:D414"/>
    <mergeCell ref="E414:F416"/>
    <mergeCell ref="A415:B415"/>
    <mergeCell ref="C415:D415"/>
    <mergeCell ref="A416:B416"/>
    <mergeCell ref="C416:D416"/>
    <mergeCell ref="A411:B411"/>
    <mergeCell ref="C411:D411"/>
    <mergeCell ref="E411:F413"/>
    <mergeCell ref="A412:B412"/>
    <mergeCell ref="C412:D412"/>
    <mergeCell ref="A413:B413"/>
    <mergeCell ref="C413:D413"/>
    <mergeCell ref="A408:B408"/>
    <mergeCell ref="C408:D408"/>
    <mergeCell ref="E408:F410"/>
    <mergeCell ref="A409:B409"/>
    <mergeCell ref="C409:D409"/>
    <mergeCell ref="A410:B410"/>
    <mergeCell ref="C410:D410"/>
    <mergeCell ref="A405:B405"/>
    <mergeCell ref="C405:D405"/>
    <mergeCell ref="E405:F407"/>
    <mergeCell ref="A406:B406"/>
    <mergeCell ref="C406:D406"/>
    <mergeCell ref="A407:B407"/>
    <mergeCell ref="C407:D407"/>
    <mergeCell ref="A402:B402"/>
    <mergeCell ref="C402:D402"/>
    <mergeCell ref="E402:F404"/>
    <mergeCell ref="A403:B403"/>
    <mergeCell ref="C403:D403"/>
    <mergeCell ref="A404:B404"/>
    <mergeCell ref="C404:D404"/>
    <mergeCell ref="A399:B399"/>
    <mergeCell ref="C399:D399"/>
    <mergeCell ref="E399:F401"/>
    <mergeCell ref="A400:B400"/>
    <mergeCell ref="C400:D400"/>
    <mergeCell ref="A401:B401"/>
    <mergeCell ref="C401:D401"/>
    <mergeCell ref="A396:B396"/>
    <mergeCell ref="C396:D396"/>
    <mergeCell ref="E396:F398"/>
    <mergeCell ref="A397:B397"/>
    <mergeCell ref="C397:D397"/>
    <mergeCell ref="A398:B398"/>
    <mergeCell ref="C398:D398"/>
    <mergeCell ref="A393:B393"/>
    <mergeCell ref="C393:D393"/>
    <mergeCell ref="E393:F395"/>
    <mergeCell ref="A394:B394"/>
    <mergeCell ref="C394:D394"/>
    <mergeCell ref="A395:B395"/>
    <mergeCell ref="C395:D395"/>
    <mergeCell ref="A390:B390"/>
    <mergeCell ref="C390:D390"/>
    <mergeCell ref="E390:F392"/>
    <mergeCell ref="A391:B391"/>
    <mergeCell ref="C391:D391"/>
    <mergeCell ref="A392:B392"/>
    <mergeCell ref="C392:D392"/>
    <mergeCell ref="A387:B387"/>
    <mergeCell ref="C387:D387"/>
    <mergeCell ref="E387:F389"/>
    <mergeCell ref="A388:B388"/>
    <mergeCell ref="C388:D388"/>
    <mergeCell ref="A389:B389"/>
    <mergeCell ref="C389:D389"/>
    <mergeCell ref="A384:B384"/>
    <mergeCell ref="C384:D384"/>
    <mergeCell ref="E384:F386"/>
    <mergeCell ref="A385:B385"/>
    <mergeCell ref="C385:D385"/>
    <mergeCell ref="A386:B386"/>
    <mergeCell ref="C386:D386"/>
    <mergeCell ref="A381:B381"/>
    <mergeCell ref="C381:D381"/>
    <mergeCell ref="E381:F383"/>
    <mergeCell ref="A382:B382"/>
    <mergeCell ref="C382:D382"/>
    <mergeCell ref="A383:B383"/>
    <mergeCell ref="C383:D383"/>
    <mergeCell ref="A378:B378"/>
    <mergeCell ref="C378:D378"/>
    <mergeCell ref="E378:F380"/>
    <mergeCell ref="A379:B379"/>
    <mergeCell ref="C379:D379"/>
    <mergeCell ref="A380:B380"/>
    <mergeCell ref="C380:D380"/>
    <mergeCell ref="A375:B375"/>
    <mergeCell ref="C375:D375"/>
    <mergeCell ref="E375:F377"/>
    <mergeCell ref="A376:B376"/>
    <mergeCell ref="C376:D376"/>
    <mergeCell ref="A377:B377"/>
    <mergeCell ref="C377:D377"/>
    <mergeCell ref="A372:B372"/>
    <mergeCell ref="C372:D372"/>
    <mergeCell ref="E372:F374"/>
    <mergeCell ref="A373:B373"/>
    <mergeCell ref="C373:D373"/>
    <mergeCell ref="A374:B374"/>
    <mergeCell ref="C374:D374"/>
    <mergeCell ref="A369:B369"/>
    <mergeCell ref="C369:D369"/>
    <mergeCell ref="E369:F371"/>
    <mergeCell ref="A370:B370"/>
    <mergeCell ref="C370:D370"/>
    <mergeCell ref="A371:B371"/>
    <mergeCell ref="C371:D371"/>
    <mergeCell ref="A366:B366"/>
    <mergeCell ref="C366:D366"/>
    <mergeCell ref="E366:F368"/>
    <mergeCell ref="A367:B367"/>
    <mergeCell ref="C367:D367"/>
    <mergeCell ref="A368:B368"/>
    <mergeCell ref="C368:D368"/>
    <mergeCell ref="A363:B363"/>
    <mergeCell ref="C363:D363"/>
    <mergeCell ref="E363:F365"/>
    <mergeCell ref="A364:B364"/>
    <mergeCell ref="C364:D364"/>
    <mergeCell ref="A365:B365"/>
    <mergeCell ref="C365:D365"/>
    <mergeCell ref="A356:F358"/>
    <mergeCell ref="A360:B360"/>
    <mergeCell ref="C360:D360"/>
    <mergeCell ref="E360:F362"/>
    <mergeCell ref="A361:B361"/>
    <mergeCell ref="C361:D361"/>
    <mergeCell ref="A362:B362"/>
    <mergeCell ref="C362:D362"/>
    <mergeCell ref="A348:F350"/>
    <mergeCell ref="A352:B352"/>
    <mergeCell ref="C352:D352"/>
    <mergeCell ref="E352:F354"/>
    <mergeCell ref="A353:B353"/>
    <mergeCell ref="C353:D353"/>
    <mergeCell ref="A354:B354"/>
    <mergeCell ref="C354:D354"/>
    <mergeCell ref="A344:B344"/>
    <mergeCell ref="C344:D344"/>
    <mergeCell ref="F344:F346"/>
    <mergeCell ref="A345:B345"/>
    <mergeCell ref="C345:D345"/>
    <mergeCell ref="A346:B346"/>
    <mergeCell ref="C346:D346"/>
    <mergeCell ref="A337:F339"/>
    <mergeCell ref="A341:B341"/>
    <mergeCell ref="C341:D341"/>
    <mergeCell ref="F341:F343"/>
    <mergeCell ref="A342:B342"/>
    <mergeCell ref="C342:D342"/>
    <mergeCell ref="A343:B343"/>
    <mergeCell ref="C343:D343"/>
    <mergeCell ref="A333:B333"/>
    <mergeCell ref="C333:D333"/>
    <mergeCell ref="F333:F335"/>
    <mergeCell ref="A334:B334"/>
    <mergeCell ref="C334:D334"/>
    <mergeCell ref="A335:B335"/>
    <mergeCell ref="C335:D335"/>
    <mergeCell ref="A330:B330"/>
    <mergeCell ref="C330:D330"/>
    <mergeCell ref="F330:F332"/>
    <mergeCell ref="A331:B331"/>
    <mergeCell ref="C331:D331"/>
    <mergeCell ref="A332:B332"/>
    <mergeCell ref="C332:D332"/>
    <mergeCell ref="A327:B327"/>
    <mergeCell ref="C327:D327"/>
    <mergeCell ref="F327:F329"/>
    <mergeCell ref="A328:B328"/>
    <mergeCell ref="C328:D328"/>
    <mergeCell ref="A329:B329"/>
    <mergeCell ref="C329:D329"/>
    <mergeCell ref="A324:B324"/>
    <mergeCell ref="C324:D324"/>
    <mergeCell ref="F324:F326"/>
    <mergeCell ref="A325:B325"/>
    <mergeCell ref="C325:D325"/>
    <mergeCell ref="A326:B326"/>
    <mergeCell ref="C326:D326"/>
    <mergeCell ref="A321:B321"/>
    <mergeCell ref="C321:D321"/>
    <mergeCell ref="F321:F323"/>
    <mergeCell ref="A322:B322"/>
    <mergeCell ref="C322:D322"/>
    <mergeCell ref="A323:B323"/>
    <mergeCell ref="C323:D323"/>
    <mergeCell ref="A318:B318"/>
    <mergeCell ref="C318:D318"/>
    <mergeCell ref="F318:F320"/>
    <mergeCell ref="A319:B319"/>
    <mergeCell ref="C319:D319"/>
    <mergeCell ref="A320:B320"/>
    <mergeCell ref="C320:D320"/>
    <mergeCell ref="A315:B315"/>
    <mergeCell ref="C315:D315"/>
    <mergeCell ref="F315:F317"/>
    <mergeCell ref="A316:B316"/>
    <mergeCell ref="C316:D316"/>
    <mergeCell ref="A317:B317"/>
    <mergeCell ref="C317:D317"/>
    <mergeCell ref="A312:B312"/>
    <mergeCell ref="C312:D312"/>
    <mergeCell ref="F312:F314"/>
    <mergeCell ref="A313:B313"/>
    <mergeCell ref="C313:D313"/>
    <mergeCell ref="A314:B314"/>
    <mergeCell ref="C314:D314"/>
    <mergeCell ref="A309:B309"/>
    <mergeCell ref="C309:D309"/>
    <mergeCell ref="F309:F311"/>
    <mergeCell ref="A310:B310"/>
    <mergeCell ref="C310:D310"/>
    <mergeCell ref="A311:B311"/>
    <mergeCell ref="C311:D311"/>
    <mergeCell ref="A306:B306"/>
    <mergeCell ref="C306:D306"/>
    <mergeCell ref="F306:F308"/>
    <mergeCell ref="A307:B307"/>
    <mergeCell ref="C307:D307"/>
    <mergeCell ref="A308:B308"/>
    <mergeCell ref="C308:D308"/>
    <mergeCell ref="A303:B303"/>
    <mergeCell ref="C303:D303"/>
    <mergeCell ref="F303:F305"/>
    <mergeCell ref="A304:B304"/>
    <mergeCell ref="C304:D304"/>
    <mergeCell ref="A305:B305"/>
    <mergeCell ref="C305:D305"/>
    <mergeCell ref="A300:B300"/>
    <mergeCell ref="C300:D300"/>
    <mergeCell ref="F300:F302"/>
    <mergeCell ref="A301:B301"/>
    <mergeCell ref="C301:D301"/>
    <mergeCell ref="A302:B302"/>
    <mergeCell ref="C302:D302"/>
    <mergeCell ref="A297:B297"/>
    <mergeCell ref="C297:D297"/>
    <mergeCell ref="F297:F299"/>
    <mergeCell ref="A298:B298"/>
    <mergeCell ref="C298:D298"/>
    <mergeCell ref="A299:B299"/>
    <mergeCell ref="C299:D299"/>
    <mergeCell ref="A294:B294"/>
    <mergeCell ref="C294:D294"/>
    <mergeCell ref="F294:F296"/>
    <mergeCell ref="A295:B295"/>
    <mergeCell ref="C295:D295"/>
    <mergeCell ref="A296:B296"/>
    <mergeCell ref="C296:D296"/>
    <mergeCell ref="A291:B291"/>
    <mergeCell ref="C291:D291"/>
    <mergeCell ref="F291:F293"/>
    <mergeCell ref="A292:B292"/>
    <mergeCell ref="C292:D292"/>
    <mergeCell ref="A293:B293"/>
    <mergeCell ref="C293:D293"/>
    <mergeCell ref="A288:B288"/>
    <mergeCell ref="C288:D288"/>
    <mergeCell ref="F288:F290"/>
    <mergeCell ref="A289:B289"/>
    <mergeCell ref="C289:D289"/>
    <mergeCell ref="A290:B290"/>
    <mergeCell ref="C290:D290"/>
    <mergeCell ref="A285:B285"/>
    <mergeCell ref="C285:D285"/>
    <mergeCell ref="F285:F287"/>
    <mergeCell ref="A286:B286"/>
    <mergeCell ref="C286:D286"/>
    <mergeCell ref="A287:B287"/>
    <mergeCell ref="C287:D287"/>
    <mergeCell ref="A282:B282"/>
    <mergeCell ref="C282:D282"/>
    <mergeCell ref="F282:F284"/>
    <mergeCell ref="A283:B283"/>
    <mergeCell ref="C283:D283"/>
    <mergeCell ref="A284:B284"/>
    <mergeCell ref="C284:D284"/>
    <mergeCell ref="A279:B279"/>
    <mergeCell ref="C279:D279"/>
    <mergeCell ref="F279:F281"/>
    <mergeCell ref="A280:B280"/>
    <mergeCell ref="C280:D280"/>
    <mergeCell ref="A281:B281"/>
    <mergeCell ref="C281:D281"/>
    <mergeCell ref="A276:B276"/>
    <mergeCell ref="C276:D276"/>
    <mergeCell ref="F276:F278"/>
    <mergeCell ref="A277:B277"/>
    <mergeCell ref="C277:D277"/>
    <mergeCell ref="A278:B278"/>
    <mergeCell ref="C278:D278"/>
    <mergeCell ref="A273:B273"/>
    <mergeCell ref="C273:D273"/>
    <mergeCell ref="F273:F275"/>
    <mergeCell ref="A274:B274"/>
    <mergeCell ref="C274:D274"/>
    <mergeCell ref="A275:B275"/>
    <mergeCell ref="C275:D275"/>
    <mergeCell ref="A270:B270"/>
    <mergeCell ref="C270:D270"/>
    <mergeCell ref="F270:F272"/>
    <mergeCell ref="A271:B271"/>
    <mergeCell ref="C271:D271"/>
    <mergeCell ref="A272:B272"/>
    <mergeCell ref="C272:D272"/>
    <mergeCell ref="A267:B267"/>
    <mergeCell ref="C267:D267"/>
    <mergeCell ref="F267:F269"/>
    <mergeCell ref="A268:B268"/>
    <mergeCell ref="C268:D268"/>
    <mergeCell ref="A269:B269"/>
    <mergeCell ref="C269:D269"/>
    <mergeCell ref="A264:B264"/>
    <mergeCell ref="C264:D264"/>
    <mergeCell ref="F264:F266"/>
    <mergeCell ref="A265:B265"/>
    <mergeCell ref="C265:D265"/>
    <mergeCell ref="A266:B266"/>
    <mergeCell ref="C266:D266"/>
    <mergeCell ref="A261:B261"/>
    <mergeCell ref="C261:D261"/>
    <mergeCell ref="F261:F263"/>
    <mergeCell ref="A262:B262"/>
    <mergeCell ref="C262:D262"/>
    <mergeCell ref="A263:B263"/>
    <mergeCell ref="C263:D263"/>
    <mergeCell ref="A258:B258"/>
    <mergeCell ref="C258:D258"/>
    <mergeCell ref="F258:F260"/>
    <mergeCell ref="A259:B259"/>
    <mergeCell ref="C259:D259"/>
    <mergeCell ref="A260:B260"/>
    <mergeCell ref="C260:D260"/>
    <mergeCell ref="A255:B255"/>
    <mergeCell ref="C255:D255"/>
    <mergeCell ref="F255:F257"/>
    <mergeCell ref="A256:B256"/>
    <mergeCell ref="C256:D256"/>
    <mergeCell ref="A257:B257"/>
    <mergeCell ref="C257:D257"/>
    <mergeCell ref="A252:B252"/>
    <mergeCell ref="C252:D252"/>
    <mergeCell ref="F252:F254"/>
    <mergeCell ref="A253:B253"/>
    <mergeCell ref="C253:D253"/>
    <mergeCell ref="A254:B254"/>
    <mergeCell ref="C254:D254"/>
    <mergeCell ref="A249:B249"/>
    <mergeCell ref="C249:D249"/>
    <mergeCell ref="F249:F251"/>
    <mergeCell ref="A250:B250"/>
    <mergeCell ref="C250:D250"/>
    <mergeCell ref="A251:B251"/>
    <mergeCell ref="C251:D251"/>
    <mergeCell ref="A246:B246"/>
    <mergeCell ref="C246:D246"/>
    <mergeCell ref="F246:F248"/>
    <mergeCell ref="A247:B247"/>
    <mergeCell ref="C247:D247"/>
    <mergeCell ref="A248:B248"/>
    <mergeCell ref="C248:D248"/>
    <mergeCell ref="A243:B243"/>
    <mergeCell ref="C243:D243"/>
    <mergeCell ref="F243:F245"/>
    <mergeCell ref="A244:B244"/>
    <mergeCell ref="C244:D244"/>
    <mergeCell ref="A245:B245"/>
    <mergeCell ref="C245:D245"/>
    <mergeCell ref="A240:B240"/>
    <mergeCell ref="C240:D240"/>
    <mergeCell ref="F240:F242"/>
    <mergeCell ref="A241:B241"/>
    <mergeCell ref="C241:D241"/>
    <mergeCell ref="A242:B242"/>
    <mergeCell ref="C242:D242"/>
    <mergeCell ref="A237:B237"/>
    <mergeCell ref="C237:D237"/>
    <mergeCell ref="F237:F239"/>
    <mergeCell ref="A238:B238"/>
    <mergeCell ref="C238:D238"/>
    <mergeCell ref="A239:B239"/>
    <mergeCell ref="C239:D239"/>
    <mergeCell ref="A234:B234"/>
    <mergeCell ref="C234:D234"/>
    <mergeCell ref="F234:F236"/>
    <mergeCell ref="A235:B235"/>
    <mergeCell ref="C235:D235"/>
    <mergeCell ref="A236:B236"/>
    <mergeCell ref="C236:D236"/>
    <mergeCell ref="A231:B231"/>
    <mergeCell ref="C231:D231"/>
    <mergeCell ref="F231:F233"/>
    <mergeCell ref="A232:B232"/>
    <mergeCell ref="C232:D232"/>
    <mergeCell ref="A233:B233"/>
    <mergeCell ref="C233:D233"/>
    <mergeCell ref="A228:B228"/>
    <mergeCell ref="C228:D228"/>
    <mergeCell ref="F228:F230"/>
    <mergeCell ref="A229:B229"/>
    <mergeCell ref="C229:D229"/>
    <mergeCell ref="A230:B230"/>
    <mergeCell ref="C230:D230"/>
    <mergeCell ref="A225:B225"/>
    <mergeCell ref="C225:D225"/>
    <mergeCell ref="F225:F227"/>
    <mergeCell ref="A226:B226"/>
    <mergeCell ref="C226:D226"/>
    <mergeCell ref="A227:B227"/>
    <mergeCell ref="C227:D227"/>
    <mergeCell ref="A222:B222"/>
    <mergeCell ref="C222:D222"/>
    <mergeCell ref="F222:F224"/>
    <mergeCell ref="A223:B223"/>
    <mergeCell ref="C223:D223"/>
    <mergeCell ref="A224:B224"/>
    <mergeCell ref="C224:D224"/>
    <mergeCell ref="A219:B219"/>
    <mergeCell ref="C219:D219"/>
    <mergeCell ref="F219:F221"/>
    <mergeCell ref="A220:B220"/>
    <mergeCell ref="C220:D220"/>
    <mergeCell ref="A221:B221"/>
    <mergeCell ref="C221:D221"/>
    <mergeCell ref="A216:B216"/>
    <mergeCell ref="C216:D216"/>
    <mergeCell ref="F216:F218"/>
    <mergeCell ref="A217:B217"/>
    <mergeCell ref="C217:D217"/>
    <mergeCell ref="A218:B218"/>
    <mergeCell ref="C218:D218"/>
    <mergeCell ref="A213:B213"/>
    <mergeCell ref="C213:D213"/>
    <mergeCell ref="F213:F215"/>
    <mergeCell ref="A214:B214"/>
    <mergeCell ref="C214:D214"/>
    <mergeCell ref="A215:B215"/>
    <mergeCell ref="C215:D215"/>
    <mergeCell ref="A210:B210"/>
    <mergeCell ref="C210:D210"/>
    <mergeCell ref="F210:F212"/>
    <mergeCell ref="A211:B211"/>
    <mergeCell ref="C211:D211"/>
    <mergeCell ref="A212:B212"/>
    <mergeCell ref="C212:D212"/>
    <mergeCell ref="A207:B207"/>
    <mergeCell ref="C207:D207"/>
    <mergeCell ref="F207:F209"/>
    <mergeCell ref="A208:B208"/>
    <mergeCell ref="C208:D208"/>
    <mergeCell ref="A209:B209"/>
    <mergeCell ref="C209:D209"/>
    <mergeCell ref="A204:B204"/>
    <mergeCell ref="C204:D204"/>
    <mergeCell ref="F204:F206"/>
    <mergeCell ref="A205:B205"/>
    <mergeCell ref="C205:D205"/>
    <mergeCell ref="A206:B206"/>
    <mergeCell ref="C206:D206"/>
    <mergeCell ref="A201:B201"/>
    <mergeCell ref="C201:D201"/>
    <mergeCell ref="F201:F203"/>
    <mergeCell ref="A202:B202"/>
    <mergeCell ref="C202:D202"/>
    <mergeCell ref="A203:B203"/>
    <mergeCell ref="C203:D203"/>
    <mergeCell ref="A198:B198"/>
    <mergeCell ref="C198:D198"/>
    <mergeCell ref="F198:F200"/>
    <mergeCell ref="A199:B199"/>
    <mergeCell ref="C199:D199"/>
    <mergeCell ref="A200:B200"/>
    <mergeCell ref="C200:D200"/>
    <mergeCell ref="A195:B195"/>
    <mergeCell ref="C195:D195"/>
    <mergeCell ref="F195:F197"/>
    <mergeCell ref="A196:B196"/>
    <mergeCell ref="C196:D196"/>
    <mergeCell ref="A197:B197"/>
    <mergeCell ref="C197:D197"/>
    <mergeCell ref="A192:B192"/>
    <mergeCell ref="C192:D192"/>
    <mergeCell ref="F192:F194"/>
    <mergeCell ref="A193:B193"/>
    <mergeCell ref="C193:D193"/>
    <mergeCell ref="A194:B194"/>
    <mergeCell ref="C194:D194"/>
    <mergeCell ref="A189:B189"/>
    <mergeCell ref="C189:D189"/>
    <mergeCell ref="F189:F191"/>
    <mergeCell ref="A190:B190"/>
    <mergeCell ref="C190:D190"/>
    <mergeCell ref="A191:B191"/>
    <mergeCell ref="C191:D191"/>
    <mergeCell ref="A182:F184"/>
    <mergeCell ref="A186:B186"/>
    <mergeCell ref="C186:D186"/>
    <mergeCell ref="F186:F188"/>
    <mergeCell ref="A187:B187"/>
    <mergeCell ref="C187:D187"/>
    <mergeCell ref="A188:B188"/>
    <mergeCell ref="C188:D188"/>
    <mergeCell ref="A178:B178"/>
    <mergeCell ref="C178:D178"/>
    <mergeCell ref="E178:F180"/>
    <mergeCell ref="A179:B179"/>
    <mergeCell ref="C179:D179"/>
    <mergeCell ref="A180:B180"/>
    <mergeCell ref="C180:D180"/>
    <mergeCell ref="A167:F169"/>
    <mergeCell ref="A171:F173"/>
    <mergeCell ref="A175:B175"/>
    <mergeCell ref="C175:D175"/>
    <mergeCell ref="E175:F177"/>
    <mergeCell ref="A176:B176"/>
    <mergeCell ref="C176:D176"/>
    <mergeCell ref="A177:B177"/>
    <mergeCell ref="C177:D177"/>
    <mergeCell ref="A160:F162"/>
    <mergeCell ref="A163:B163"/>
    <mergeCell ref="C163:D163"/>
    <mergeCell ref="E163:F165"/>
    <mergeCell ref="A164:B164"/>
    <mergeCell ref="C164:D164"/>
    <mergeCell ref="A165:B165"/>
    <mergeCell ref="C165:D165"/>
    <mergeCell ref="A154:F156"/>
    <mergeCell ref="A157:B157"/>
    <mergeCell ref="C157:D157"/>
    <mergeCell ref="E157:F159"/>
    <mergeCell ref="A158:B158"/>
    <mergeCell ref="C158:D158"/>
    <mergeCell ref="A159:B159"/>
    <mergeCell ref="C159:D159"/>
    <mergeCell ref="A148:F150"/>
    <mergeCell ref="A151:B151"/>
    <mergeCell ref="C151:D151"/>
    <mergeCell ref="E151:F153"/>
    <mergeCell ref="A152:B152"/>
    <mergeCell ref="C152:D152"/>
    <mergeCell ref="A153:B153"/>
    <mergeCell ref="C153:D153"/>
    <mergeCell ref="A145:B145"/>
    <mergeCell ref="C145:D145"/>
    <mergeCell ref="E145:F147"/>
    <mergeCell ref="A146:B146"/>
    <mergeCell ref="C146:D146"/>
    <mergeCell ref="A147:B147"/>
    <mergeCell ref="C147:D147"/>
    <mergeCell ref="A142:B142"/>
    <mergeCell ref="C142:D142"/>
    <mergeCell ref="E142:F144"/>
    <mergeCell ref="A143:B143"/>
    <mergeCell ref="C143:D143"/>
    <mergeCell ref="A144:B144"/>
    <mergeCell ref="C144:D144"/>
    <mergeCell ref="A136:F138"/>
    <mergeCell ref="A139:B139"/>
    <mergeCell ref="C139:D139"/>
    <mergeCell ref="E139:F141"/>
    <mergeCell ref="A140:B140"/>
    <mergeCell ref="C140:D140"/>
    <mergeCell ref="A141:B141"/>
    <mergeCell ref="C141:D141"/>
    <mergeCell ref="A133:B133"/>
    <mergeCell ref="C133:D133"/>
    <mergeCell ref="E133:F135"/>
    <mergeCell ref="A134:B134"/>
    <mergeCell ref="C134:D134"/>
    <mergeCell ref="A135:B135"/>
    <mergeCell ref="C135:D135"/>
    <mergeCell ref="A130:B130"/>
    <mergeCell ref="C130:D130"/>
    <mergeCell ref="E130:F132"/>
    <mergeCell ref="A131:B131"/>
    <mergeCell ref="C131:D131"/>
    <mergeCell ref="A132:B132"/>
    <mergeCell ref="C132:D132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18:F120"/>
    <mergeCell ref="A121:B121"/>
    <mergeCell ref="C121:D121"/>
    <mergeCell ref="E121:F123"/>
    <mergeCell ref="A122:B122"/>
    <mergeCell ref="C122:D122"/>
    <mergeCell ref="A123:B123"/>
    <mergeCell ref="C123:D123"/>
    <mergeCell ref="A112:F114"/>
    <mergeCell ref="A115:B115"/>
    <mergeCell ref="C115:D115"/>
    <mergeCell ref="E115:F117"/>
    <mergeCell ref="A116:B116"/>
    <mergeCell ref="C116:D116"/>
    <mergeCell ref="A117:B117"/>
    <mergeCell ref="C117:D117"/>
    <mergeCell ref="A106:F108"/>
    <mergeCell ref="A109:B109"/>
    <mergeCell ref="C109:D109"/>
    <mergeCell ref="E109:F111"/>
    <mergeCell ref="A110:B110"/>
    <mergeCell ref="C110:D110"/>
    <mergeCell ref="A111:B111"/>
    <mergeCell ref="C111:D111"/>
    <mergeCell ref="A100:F102"/>
    <mergeCell ref="A103:B103"/>
    <mergeCell ref="C103:D103"/>
    <mergeCell ref="E103:F105"/>
    <mergeCell ref="A104:B104"/>
    <mergeCell ref="C104:D104"/>
    <mergeCell ref="A105:B105"/>
    <mergeCell ref="C105:D105"/>
    <mergeCell ref="A97:B97"/>
    <mergeCell ref="C97:D97"/>
    <mergeCell ref="E97:F99"/>
    <mergeCell ref="A98:B98"/>
    <mergeCell ref="C98:D98"/>
    <mergeCell ref="A99:B99"/>
    <mergeCell ref="C99:D99"/>
    <mergeCell ref="A94:B94"/>
    <mergeCell ref="C94:D94"/>
    <mergeCell ref="E94:F96"/>
    <mergeCell ref="A95:B95"/>
    <mergeCell ref="C95:D95"/>
    <mergeCell ref="A96:B96"/>
    <mergeCell ref="C96:D96"/>
    <mergeCell ref="A88:F90"/>
    <mergeCell ref="A91:B91"/>
    <mergeCell ref="C91:D91"/>
    <mergeCell ref="E91:F93"/>
    <mergeCell ref="A92:B92"/>
    <mergeCell ref="C92:D92"/>
    <mergeCell ref="A93:B93"/>
    <mergeCell ref="C93:D93"/>
    <mergeCell ref="A82:F84"/>
    <mergeCell ref="A85:B85"/>
    <mergeCell ref="C85:D85"/>
    <mergeCell ref="E85:F87"/>
    <mergeCell ref="A86:B86"/>
    <mergeCell ref="C86:D86"/>
    <mergeCell ref="A87:B87"/>
    <mergeCell ref="C87:D87"/>
    <mergeCell ref="A76:F78"/>
    <mergeCell ref="A79:B79"/>
    <mergeCell ref="C79:D79"/>
    <mergeCell ref="E79:F81"/>
    <mergeCell ref="A80:B80"/>
    <mergeCell ref="C80:D80"/>
    <mergeCell ref="A81:B81"/>
    <mergeCell ref="C81:D81"/>
    <mergeCell ref="A70:F72"/>
    <mergeCell ref="A73:B73"/>
    <mergeCell ref="C73:D73"/>
    <mergeCell ref="E73:F75"/>
    <mergeCell ref="A74:B74"/>
    <mergeCell ref="C74:D74"/>
    <mergeCell ref="A75:B75"/>
    <mergeCell ref="C75:D75"/>
    <mergeCell ref="A64:F66"/>
    <mergeCell ref="A67:B67"/>
    <mergeCell ref="C67:D67"/>
    <mergeCell ref="E67:F69"/>
    <mergeCell ref="A68:B68"/>
    <mergeCell ref="C68:D68"/>
    <mergeCell ref="A69:B69"/>
    <mergeCell ref="C69:D69"/>
    <mergeCell ref="A58:F60"/>
    <mergeCell ref="A61:B61"/>
    <mergeCell ref="C61:D61"/>
    <mergeCell ref="E61:F63"/>
    <mergeCell ref="A62:B62"/>
    <mergeCell ref="C62:D62"/>
    <mergeCell ref="A63:B63"/>
    <mergeCell ref="C63:D63"/>
    <mergeCell ref="A52:F54"/>
    <mergeCell ref="A55:B55"/>
    <mergeCell ref="C55:D55"/>
    <mergeCell ref="E55:F57"/>
    <mergeCell ref="A56:B56"/>
    <mergeCell ref="C56:D56"/>
    <mergeCell ref="A57:B57"/>
    <mergeCell ref="C57:D57"/>
    <mergeCell ref="A38:F40"/>
    <mergeCell ref="A42:F44"/>
    <mergeCell ref="A46:F48"/>
    <mergeCell ref="A49:B49"/>
    <mergeCell ref="C49:D49"/>
    <mergeCell ref="E49:F51"/>
    <mergeCell ref="A50:B50"/>
    <mergeCell ref="C50:D50"/>
    <mergeCell ref="A51:B51"/>
    <mergeCell ref="C51:D51"/>
    <mergeCell ref="C19:D19"/>
    <mergeCell ref="E19:F21"/>
    <mergeCell ref="A20:B20"/>
    <mergeCell ref="C20:D20"/>
    <mergeCell ref="A34:B34"/>
    <mergeCell ref="C34:D34"/>
    <mergeCell ref="E34:F36"/>
    <mergeCell ref="A35:B35"/>
    <mergeCell ref="C35:D35"/>
    <mergeCell ref="A36:B36"/>
    <mergeCell ref="C36:D36"/>
    <mergeCell ref="A31:B31"/>
    <mergeCell ref="C31:D31"/>
    <mergeCell ref="E31:F33"/>
    <mergeCell ref="A32:B32"/>
    <mergeCell ref="C32:D32"/>
    <mergeCell ref="A33:B33"/>
    <mergeCell ref="C33:D33"/>
    <mergeCell ref="A28:B28"/>
    <mergeCell ref="C28:D28"/>
    <mergeCell ref="E28:F30"/>
    <mergeCell ref="A29:B29"/>
    <mergeCell ref="C29:D29"/>
    <mergeCell ref="A30:B30"/>
    <mergeCell ref="C30:D30"/>
    <mergeCell ref="L1:N1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A25:B25"/>
    <mergeCell ref="C25:D25"/>
    <mergeCell ref="E25:F27"/>
    <mergeCell ref="A26:B26"/>
    <mergeCell ref="C26:D26"/>
    <mergeCell ref="A27:B27"/>
    <mergeCell ref="C27:D27"/>
    <mergeCell ref="A21:B21"/>
    <mergeCell ref="C21:D21"/>
    <mergeCell ref="A22:B22"/>
    <mergeCell ref="C22:D22"/>
    <mergeCell ref="E22:F24"/>
    <mergeCell ref="A23:B23"/>
    <mergeCell ref="C23:D23"/>
    <mergeCell ref="A24:B24"/>
    <mergeCell ref="C24:D24"/>
    <mergeCell ref="L7:L8"/>
    <mergeCell ref="A9:B9"/>
    <mergeCell ref="C9:D9"/>
    <mergeCell ref="A11:F13"/>
    <mergeCell ref="A15:F17"/>
    <mergeCell ref="A19:B19"/>
  </mergeCells>
  <printOptions horizontalCentered="1"/>
  <pageMargins left="0.59055118110236227" right="0.59055118110236227" top="0.98425196850393704" bottom="0.7480314960629921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14</vt:i4>
      </vt:variant>
    </vt:vector>
  </HeadingPairs>
  <TitlesOfParts>
    <vt:vector size="26" baseType="lpstr">
      <vt:lpstr>zał.1</vt:lpstr>
      <vt:lpstr>zał.2</vt:lpstr>
      <vt:lpstr>zał.3</vt:lpstr>
      <vt:lpstr>zał.4</vt:lpstr>
      <vt:lpstr>zał.5</vt:lpstr>
      <vt:lpstr> zał.6</vt:lpstr>
      <vt:lpstr>zał.7</vt:lpstr>
      <vt:lpstr>zał.8</vt:lpstr>
      <vt:lpstr>zał.9</vt:lpstr>
      <vt:lpstr>zał.10</vt:lpstr>
      <vt:lpstr>zał.11</vt:lpstr>
      <vt:lpstr>zał.12</vt:lpstr>
      <vt:lpstr>zał.1!Obszar_wydruku</vt:lpstr>
      <vt:lpstr>zał.10!Obszar_wydruku</vt:lpstr>
      <vt:lpstr>zał.2!Obszar_wydruku</vt:lpstr>
      <vt:lpstr>zał.5!Obszar_wydruku</vt:lpstr>
      <vt:lpstr>' zał.6'!Tytuły_wydruku</vt:lpstr>
      <vt:lpstr>zał.1!Tytuły_wydruku</vt:lpstr>
      <vt:lpstr>zał.10!Tytuły_wydruku</vt:lpstr>
      <vt:lpstr>zał.11!Tytuły_wydruku</vt:lpstr>
      <vt:lpstr>zał.2!Tytuły_wydruku</vt:lpstr>
      <vt:lpstr>zał.3!Tytuły_wydruku</vt:lpstr>
      <vt:lpstr>zał.4!Tytuły_wydruku</vt:lpstr>
      <vt:lpstr>zał.7!Tytuły_wydruku</vt:lpstr>
      <vt:lpstr>zał.8!Tytuły_wydruku</vt:lpstr>
      <vt:lpstr>zał.9!Tytuły_wydruku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b.bulak</dc:creator>
  <cp:lastModifiedBy>Anna Sobierajska</cp:lastModifiedBy>
  <cp:lastPrinted>2023-02-17T07:20:37Z</cp:lastPrinted>
  <dcterms:created xsi:type="dcterms:W3CDTF">2010-11-02T12:16:55Z</dcterms:created>
  <dcterms:modified xsi:type="dcterms:W3CDTF">2023-02-20T09:52:34Z</dcterms:modified>
</cp:coreProperties>
</file>