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utopoprawka do projektu budżetu na 2023 rok z dnia 7.12.2022 r\"/>
    </mc:Choice>
  </mc:AlternateContent>
  <bookViews>
    <workbookView xWindow="0" yWindow="0" windowWidth="24105" windowHeight="10170"/>
  </bookViews>
  <sheets>
    <sheet name="Uzasadnienie" sheetId="1" r:id="rId1"/>
  </sheets>
  <definedNames>
    <definedName name="_xlnm.Print_Titles" localSheetId="0">Uzasadnienie!$3:$4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9" i="1" l="1"/>
  <c r="G149" i="1"/>
  <c r="H147" i="1"/>
  <c r="G147" i="1"/>
  <c r="E146" i="1"/>
  <c r="E145" i="1"/>
  <c r="G145" i="1" s="1"/>
  <c r="F144" i="1"/>
  <c r="F143" i="1" s="1"/>
  <c r="H140" i="1"/>
  <c r="G140" i="1"/>
  <c r="H139" i="1"/>
  <c r="G139" i="1"/>
  <c r="H138" i="1"/>
  <c r="G138" i="1"/>
  <c r="H137" i="1"/>
  <c r="G137" i="1"/>
  <c r="H136" i="1"/>
  <c r="G136" i="1"/>
  <c r="F135" i="1"/>
  <c r="F134" i="1" s="1"/>
  <c r="E135" i="1"/>
  <c r="H132" i="1"/>
  <c r="G132" i="1"/>
  <c r="H131" i="1"/>
  <c r="G131" i="1"/>
  <c r="F130" i="1"/>
  <c r="H130" i="1" s="1"/>
  <c r="E130" i="1"/>
  <c r="F129" i="1"/>
  <c r="E129" i="1"/>
  <c r="H127" i="1"/>
  <c r="G127" i="1"/>
  <c r="F126" i="1"/>
  <c r="E126" i="1"/>
  <c r="F125" i="1"/>
  <c r="E125" i="1"/>
  <c r="G125" i="1" s="1"/>
  <c r="H124" i="1"/>
  <c r="G124" i="1"/>
  <c r="H123" i="1"/>
  <c r="G123" i="1"/>
  <c r="F122" i="1"/>
  <c r="E122" i="1"/>
  <c r="F121" i="1"/>
  <c r="E121" i="1"/>
  <c r="G121" i="1" s="1"/>
  <c r="H119" i="1"/>
  <c r="G119" i="1"/>
  <c r="F118" i="1"/>
  <c r="F117" i="1" s="1"/>
  <c r="E118" i="1"/>
  <c r="G118" i="1" s="1"/>
  <c r="G112" i="1"/>
  <c r="G111" i="1"/>
  <c r="G110" i="1"/>
  <c r="D110" i="1"/>
  <c r="D109" i="1"/>
  <c r="G107" i="1"/>
  <c r="G106" i="1"/>
  <c r="F105" i="1"/>
  <c r="F82" i="1" s="1"/>
  <c r="G82" i="1" s="1"/>
  <c r="E105" i="1"/>
  <c r="H102" i="1"/>
  <c r="G102" i="1"/>
  <c r="H100" i="1"/>
  <c r="G100" i="1"/>
  <c r="H98" i="1"/>
  <c r="G98" i="1"/>
  <c r="H96" i="1"/>
  <c r="G96" i="1"/>
  <c r="F95" i="1"/>
  <c r="E95" i="1"/>
  <c r="G95" i="1" s="1"/>
  <c r="F94" i="1"/>
  <c r="F93" i="1" s="1"/>
  <c r="F75" i="1" s="1"/>
  <c r="E94" i="1"/>
  <c r="E93" i="1"/>
  <c r="F87" i="1"/>
  <c r="G87" i="1" s="1"/>
  <c r="F85" i="1"/>
  <c r="G85" i="1" s="1"/>
  <c r="G84" i="1"/>
  <c r="E83" i="1"/>
  <c r="H83" i="1" s="1"/>
  <c r="D83" i="1"/>
  <c r="F81" i="1"/>
  <c r="G81" i="1" s="1"/>
  <c r="F80" i="1"/>
  <c r="G80" i="1" s="1"/>
  <c r="G79" i="1"/>
  <c r="E78" i="1"/>
  <c r="D78" i="1"/>
  <c r="F76" i="1"/>
  <c r="F74" i="1"/>
  <c r="F68" i="1" s="1"/>
  <c r="G68" i="1" s="1"/>
  <c r="I68" i="1" s="1"/>
  <c r="F73" i="1"/>
  <c r="F72" i="1"/>
  <c r="F67" i="1" s="1"/>
  <c r="E71" i="1"/>
  <c r="G71" i="1" s="1"/>
  <c r="I71" i="1" s="1"/>
  <c r="E70" i="1"/>
  <c r="E75" i="1" s="1"/>
  <c r="I69" i="1"/>
  <c r="E68" i="1"/>
  <c r="E74" i="1" s="1"/>
  <c r="E67" i="1"/>
  <c r="E73" i="1" s="1"/>
  <c r="G59" i="1"/>
  <c r="F58" i="1"/>
  <c r="E58" i="1"/>
  <c r="G56" i="1"/>
  <c r="E55" i="1"/>
  <c r="E54" i="1" s="1"/>
  <c r="I53" i="1"/>
  <c r="G50" i="1"/>
  <c r="E49" i="1"/>
  <c r="H49" i="1" s="1"/>
  <c r="G48" i="1"/>
  <c r="E47" i="1"/>
  <c r="H47" i="1" s="1"/>
  <c r="G46" i="1"/>
  <c r="E45" i="1"/>
  <c r="H45" i="1" s="1"/>
  <c r="G44" i="1"/>
  <c r="E43" i="1"/>
  <c r="H43" i="1" s="1"/>
  <c r="F40" i="1"/>
  <c r="F39" i="1" s="1"/>
  <c r="F36" i="1" s="1"/>
  <c r="E40" i="1"/>
  <c r="I37" i="1"/>
  <c r="K15" i="1"/>
  <c r="J15" i="1"/>
  <c r="G15" i="1"/>
  <c r="H14" i="1"/>
  <c r="G14" i="1"/>
  <c r="J13" i="1"/>
  <c r="E13" i="1"/>
  <c r="G13" i="1" s="1"/>
  <c r="G12" i="1"/>
  <c r="I12" i="1" s="1"/>
  <c r="G11" i="1"/>
  <c r="I11" i="1" s="1"/>
  <c r="E10" i="1"/>
  <c r="G10" i="1" s="1"/>
  <c r="G9" i="1"/>
  <c r="I9" i="1" s="1"/>
  <c r="G8" i="1"/>
  <c r="I8" i="1" s="1"/>
  <c r="E7" i="1"/>
  <c r="G7" i="1" s="1"/>
  <c r="G126" i="1" l="1"/>
  <c r="K13" i="1"/>
  <c r="G135" i="1"/>
  <c r="E52" i="1"/>
  <c r="F65" i="1"/>
  <c r="F55" i="1" s="1"/>
  <c r="F54" i="1" s="1"/>
  <c r="G54" i="1" s="1"/>
  <c r="I54" i="1" s="1"/>
  <c r="F52" i="1"/>
  <c r="E144" i="1"/>
  <c r="G40" i="1"/>
  <c r="G74" i="1"/>
  <c r="G45" i="1"/>
  <c r="G146" i="1"/>
  <c r="F38" i="1"/>
  <c r="G49" i="1"/>
  <c r="D113" i="1"/>
  <c r="D114" i="1" s="1"/>
  <c r="G122" i="1"/>
  <c r="G129" i="1"/>
  <c r="G55" i="1"/>
  <c r="G43" i="1"/>
  <c r="G67" i="1"/>
  <c r="I67" i="1" s="1"/>
  <c r="G78" i="1"/>
  <c r="F86" i="1"/>
  <c r="G86" i="1" s="1"/>
  <c r="G105" i="1"/>
  <c r="G109" i="1"/>
  <c r="G113" i="1" s="1"/>
  <c r="G114" i="1" s="1"/>
  <c r="G58" i="1"/>
  <c r="G75" i="1"/>
  <c r="H78" i="1"/>
  <c r="F116" i="1"/>
  <c r="F91" i="1" s="1"/>
  <c r="G47" i="1"/>
  <c r="G70" i="1"/>
  <c r="I70" i="1" s="1"/>
  <c r="G83" i="1"/>
  <c r="G94" i="1"/>
  <c r="G130" i="1"/>
  <c r="H7" i="1"/>
  <c r="G73" i="1"/>
  <c r="G144" i="1"/>
  <c r="E143" i="1"/>
  <c r="G143" i="1" s="1"/>
  <c r="I143" i="1" s="1"/>
  <c r="E38" i="1"/>
  <c r="E39" i="1"/>
  <c r="G117" i="1"/>
  <c r="E134" i="1"/>
  <c r="G134" i="1" s="1"/>
  <c r="E76" i="1"/>
  <c r="G76" i="1" s="1"/>
  <c r="G93" i="1"/>
  <c r="I93" i="1" s="1"/>
  <c r="G52" i="1" l="1"/>
  <c r="I52" i="1" s="1"/>
  <c r="F34" i="1"/>
  <c r="G38" i="1"/>
  <c r="I38" i="1" s="1"/>
  <c r="E72" i="1"/>
  <c r="E65" i="1" s="1"/>
  <c r="G65" i="1" s="1"/>
  <c r="I65" i="1" s="1"/>
  <c r="E116" i="1"/>
  <c r="E91" i="1" s="1"/>
  <c r="G39" i="1"/>
  <c r="E36" i="1"/>
  <c r="G72" i="1" l="1"/>
  <c r="G116" i="1"/>
  <c r="I116" i="1" s="1"/>
  <c r="G91" i="1"/>
  <c r="I91" i="1" s="1"/>
  <c r="G36" i="1"/>
  <c r="E34" i="1"/>
  <c r="G34" i="1" s="1"/>
</calcChain>
</file>

<file path=xl/sharedStrings.xml><?xml version="1.0" encoding="utf-8"?>
<sst xmlns="http://schemas.openxmlformats.org/spreadsheetml/2006/main" count="178" uniqueCount="134">
  <si>
    <t>Uzasadnienie do zmian w projekcie uchwały budżetowej na 2023 rok</t>
  </si>
  <si>
    <t>Dział
Rozdział</t>
  </si>
  <si>
    <t>Treść</t>
  </si>
  <si>
    <t>Plan ujęty 
w projekcie budżetu województwa
 na rok 2023</t>
  </si>
  <si>
    <t>Zmiany 
wynikające z autopoprawki</t>
  </si>
  <si>
    <t xml:space="preserve">Plan po zmianach </t>
  </si>
  <si>
    <t>Zwiększenia</t>
  </si>
  <si>
    <t>Zmniejszenia</t>
  </si>
  <si>
    <t>I.</t>
  </si>
  <si>
    <t>Zmiany w treści uchwały:</t>
  </si>
  <si>
    <t>1.</t>
  </si>
  <si>
    <t>§ 1 ust. 1 dotyczący dochodów budżetowych</t>
  </si>
  <si>
    <t>2.</t>
  </si>
  <si>
    <t>§ 1 ust. 1 pkt 1 dotyczący dochodów bieżących</t>
  </si>
  <si>
    <t>3.</t>
  </si>
  <si>
    <t>§ 1 ust. 1 pkt 2 dotyczący dochodów majątkowych</t>
  </si>
  <si>
    <t>4.</t>
  </si>
  <si>
    <t>§ 2 ust. 1 dotyczący wydatków budżetowych</t>
  </si>
  <si>
    <t>5.</t>
  </si>
  <si>
    <t>§ 2 ust. 1 pkt 1 dotyczący wydatków bieżących</t>
  </si>
  <si>
    <t>6.</t>
  </si>
  <si>
    <t>§ 2 ust. 1 pkt 2 dotyczący wydatków majątkowych</t>
  </si>
  <si>
    <t>7.</t>
  </si>
  <si>
    <t>§ 7 ust. 1 dotyczący dotacji udzielanych z budżetu województwa</t>
  </si>
  <si>
    <t>8.</t>
  </si>
  <si>
    <t>§ 7 ust. 1 pkt 1 dotyczący dotacji udzielanych z budżetu województwa jednostkom sektora finansów publicznych</t>
  </si>
  <si>
    <t>9.</t>
  </si>
  <si>
    <t>§ 7 ust. 1 pkt 2 dotyczący dotacji udzielanych z budżetu województwa jednostkom  spoza sektora finansów publicznych</t>
  </si>
  <si>
    <t>II.</t>
  </si>
  <si>
    <t>Zmiany załączników do projektu uchwały budżetowej:</t>
  </si>
  <si>
    <t>Załącznik nr 1 "Dochody budżetu Województwa Kujawsko-Pomorskiego wg źródeł pochodzenia. Plan na 2023 rok";</t>
  </si>
  <si>
    <t>Załącznik nr 2 "Dochody budżetu Województwa Kujawsko-Pomorskiego wg klasyfikacji budżetowej. Plan na 2023 rok";</t>
  </si>
  <si>
    <t>Załącznik nr 3 "Wydatki budżetu Województwa Kujawsko-Pomorskiego wg grup wydatków. Plan na 2023 rok";</t>
  </si>
  <si>
    <t>Załącznik nr 4 "Wydatki budżetu Województwa Kujawsko-Pomorskiego wg klasyfikacji budżetowej. Plan na 2023 rok";</t>
  </si>
  <si>
    <t>Załącznik nr 5 "Wynik budżetowy i finansowy. Plan na 2023 rok";</t>
  </si>
  <si>
    <t>Załącznik nr 6 "Projekty i działania realizowane w ramach Regionalnego Programu Operacyjnego Województwa Kujawsko-Pomorskiego 2014-2020. Plan na 2023 rok";</t>
  </si>
  <si>
    <t>Załącznik nr 8 "Pozostałe projekty i działania realizowane ze środków zagranicznych. Plan na 2023 rok"";</t>
  </si>
  <si>
    <t>Załącznik nr 9 "Wydatki na zadania inwestycyjne. Plan na 2023 rok";</t>
  </si>
  <si>
    <t>Załącznik nr 10 "Dotacje udzielane z budżetu Województwa Kujawsko-Pomorskiego. Plan na 2023 rok";</t>
  </si>
  <si>
    <t>10.</t>
  </si>
  <si>
    <t>Załącznik nr 14 "Dochody i wydatki na zadania realizowane w drodze umów i porozumień między jednostkami samorządu terytorialnego. Plan na 2023 rok".</t>
  </si>
  <si>
    <t>Część opisowa budżetu Województwa Kujawsko-Pomorskiego na rok 2023</t>
  </si>
  <si>
    <t>III.</t>
  </si>
  <si>
    <t>Dochody</t>
  </si>
  <si>
    <t>OGÓŁEM</t>
  </si>
  <si>
    <t>Różne rozliczenia</t>
  </si>
  <si>
    <t>Dochody majątkowe:</t>
  </si>
  <si>
    <t>źródło:</t>
  </si>
  <si>
    <t>dotacje celowe z budżetu państwa (budżet środków europejskich) na zadania z udziałem środków z budżetu Unii Europejskiej i innych źródeł zagranicznych (kol .6 zał. nr 1 do projektu uchwały budżetowej)</t>
  </si>
  <si>
    <t>Regionalne Programy Operacyjne 2014-2020 finansowane z udziałem środków Europejskiego Funduszu Rozwoju Regionalnego</t>
  </si>
  <si>
    <t xml:space="preserve">   dotacje na zadania inwestycyjne - na finansowanie części unijnej 
   (budżet środków europejskich)</t>
  </si>
  <si>
    <t>Zwiększa się dotacje na następujące projekty:</t>
  </si>
  <si>
    <t xml:space="preserve"> - Infostrada Kujaw i Pomorza 2.0, Działanie 2.1</t>
  </si>
  <si>
    <t xml:space="preserve">
   dotacje na zadania inwestycyjne - na finansowanie części unijnej 
   (budżet środków europejskich)</t>
  </si>
  <si>
    <t xml:space="preserve"> - Budowa kujawsko-pomorskiego systemu udostępniania elektronicznej 
   dokumentacji medycznej - I etap, Działanie 2.1</t>
  </si>
  <si>
    <t xml:space="preserve"> - Budowa kujawsko-pomorskiego systemu udostępniania elektronicznej 
   dokumentacji medycznej - II etap, Działanie 2.1</t>
  </si>
  <si>
    <t xml:space="preserve"> - Kultura w zasięgu 2.0, Działanie 2.2</t>
  </si>
  <si>
    <t>Kultura i ochrona dziedzictwa narodowego</t>
  </si>
  <si>
    <t>dotacje od jednostek samorządu terytorialnego na finansowanie zadań pozostałych (kol .14 zał. nr 1 do projektu uchwały budżetowej)</t>
  </si>
  <si>
    <t>92106</t>
  </si>
  <si>
    <t>Teatry</t>
  </si>
  <si>
    <t xml:space="preserve">     dotacje od jednostek samorządu terytorialnego</t>
  </si>
  <si>
    <t>Zwiększa się o kwotę 2.134.550 zł dochody z tytułu dotacji od jednostek samorządu terytorialnego zaplanowane dla Opery NOVA w Bydgoszczy na rozbudowę gmachu Opery o IV krąg, tj. do wysokości określonej w uchwale Rady Miasta Bydgoszczy w sprawie udzielenia pomocy finansowej Województwu Kujawsko-Pomorskiemu.</t>
  </si>
  <si>
    <t>92116</t>
  </si>
  <si>
    <t>Biblioteki</t>
  </si>
  <si>
    <t>Określa się dotacje od Miasta Bydgoszczy na zadania inwestycyjne realizowane przez Wojewódzką i Miejską Bibliotekę Publiczną im. dr Witolda Bełzy w Bydgoszczy:</t>
  </si>
  <si>
    <t xml:space="preserve"> - kwocie 14.111 zł na zadanie pn. "Strefa Aktywnego Umysłu w bibliotece na os. Kapuściska (Program BBO)";</t>
  </si>
  <si>
    <t xml:space="preserve"> - kwocie 15.000 zł na zadanie pn. "Wykonanie systemu oddymiania klatki schodowej w budynku Wojewódzkiej i Miejskiej Biblioteki Publicznej 
   w Bydgoszczy przy ul. Stary Rynek 22",</t>
  </si>
  <si>
    <t>w związku z opóźnieniami w realizacji ww. zadań i zmianą kwot pomocy finansowej udzielonej Województwu Kujawsko-Pomorskiemu w poszczególnych latach.</t>
  </si>
  <si>
    <t>Ogrody botaniczne i zoologiczne oraz naturalne obszary i obiekty
chronionej przyrody</t>
  </si>
  <si>
    <t>Dochody bieżące:</t>
  </si>
  <si>
    <t>dotacje celowe z budżetu państwa (budżet środków krajowych na finansowanie części krajowej) na zadania z udziałem środków z budżetu Unii Europejskiej i innych źródeł zagranicznych (kol .8 zał. nr 1 do projektu uchwały budżetowej)</t>
  </si>
  <si>
    <t>92502</t>
  </si>
  <si>
    <t>Parki krajobrazowe</t>
  </si>
  <si>
    <t xml:space="preserve">   dotacje na zadania bieżące - na finansowanie części unijnej (budżet   
   środków europejskich)</t>
  </si>
  <si>
    <t xml:space="preserve">   dotacje na zadania bieżące - na finansowanie części krajowej</t>
  </si>
  <si>
    <t xml:space="preserve">   dotacje na zadania inwestycyjne - na finansowanie części unijnej 
   (budżet   środków europejskich)</t>
  </si>
  <si>
    <t xml:space="preserve">   dotacje na zadania inwestycyjne - na finansowanie części krajowej</t>
  </si>
  <si>
    <t xml:space="preserve">Zwiększa się dotacje na następujące projekty realizowane w ramach Programu Operacyjnego Wiedza Edukacja Rozwój 2014-2020, Działania 4.3: </t>
  </si>
  <si>
    <t xml:space="preserve"> - Wdecki Park Krajobrazowy - park zmysłów</t>
  </si>
  <si>
    <t xml:space="preserve">
   dotacje na zadania bieżące - na finansowanie części unijnej 
   (budżet środków europejskich)</t>
  </si>
  <si>
    <t xml:space="preserve"> - Przyroda bez barier-aktywni niepełnosprawni</t>
  </si>
  <si>
    <t>IV.</t>
  </si>
  <si>
    <t>Wydatki</t>
  </si>
  <si>
    <t>720</t>
  </si>
  <si>
    <t>Informatyka</t>
  </si>
  <si>
    <t>72095</t>
  </si>
  <si>
    <t>Pozostała działalność</t>
  </si>
  <si>
    <t xml:space="preserve"> - wydatki majątkowe - zadania z udziałem środków UE i innych źródeł 
   zagranicznych (kol .14 zał. nr 3 do projektu uchwały budżetowej)</t>
  </si>
  <si>
    <r>
      <t xml:space="preserve">projekt: </t>
    </r>
    <r>
      <rPr>
        <u/>
        <sz val="10"/>
        <rFont val="Times New Roman"/>
        <family val="1"/>
        <charset val="238"/>
      </rPr>
      <t>Infostrada Kujaw i Pomorza 2.0 - RPO WK-P, Działanie 2.1</t>
    </r>
    <r>
      <rPr>
        <sz val="10"/>
        <rFont val="Times New Roman"/>
        <family val="1"/>
        <charset val="238"/>
      </rPr>
      <t xml:space="preserve"> (str. 145)</t>
    </r>
  </si>
  <si>
    <r>
      <t xml:space="preserve">Zwiększa się o kwotę 2.555.597 zł wydatki na projekt pn. </t>
    </r>
    <r>
      <rPr>
        <i/>
        <sz val="10"/>
        <rFont val="Times New Roman"/>
        <family val="1"/>
        <charset val="238"/>
      </rPr>
      <t>"Infostrada Kujaw i Pomorza 2.0 "</t>
    </r>
    <r>
      <rPr>
        <sz val="10"/>
        <rFont val="Times New Roman"/>
        <family val="1"/>
        <charset val="238"/>
      </rPr>
      <t xml:space="preserve"> w związku z opóźnieniami w postępowaniach przetargowych w wyniku konieczności wprowadzenia zmian w dokumentacji technicznej. Środki przeniesione zostają z roku 2022 w części dotyczącej zadań realizowanych przez partnerów projektu.</t>
    </r>
  </si>
  <si>
    <r>
      <t xml:space="preserve">projekt: </t>
    </r>
    <r>
      <rPr>
        <u/>
        <sz val="10"/>
        <rFont val="Times New Roman"/>
        <family val="1"/>
        <charset val="238"/>
      </rPr>
      <t xml:space="preserve">Budowa kujawsko-pomorskiego systemu udostępniania elektronicznej 
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>dokumentacji medycznej - I etap - RPO WK-P, Działanie 2.1</t>
    </r>
    <r>
      <rPr>
        <sz val="10"/>
        <rFont val="Times New Roman"/>
        <family val="1"/>
        <charset val="238"/>
      </rPr>
      <t xml:space="preserve"> (str. 145)</t>
    </r>
    <r>
      <rPr>
        <sz val="10"/>
        <rFont val="Times New Roman"/>
        <family val="1"/>
        <charset val="238"/>
      </rPr>
      <t/>
    </r>
  </si>
  <si>
    <r>
      <t xml:space="preserve">Zwiększa się o kwotę 9.750.000 zł wydatki na projekt pn. </t>
    </r>
    <r>
      <rPr>
        <i/>
        <sz val="10"/>
        <rFont val="Times New Roman"/>
        <family val="1"/>
        <charset val="238"/>
      </rPr>
      <t>"Budowa kujawsko-pomorskiego systemu udostępniania elektronicznej dokumentacji medycznej - I etap"</t>
    </r>
    <r>
      <rPr>
        <sz val="10"/>
        <rFont val="Times New Roman"/>
        <family val="1"/>
        <charset val="238"/>
      </rPr>
      <t xml:space="preserve"> w związku z opóźnieniami w postępowaniach przetargowych ogłoszonych przez szpitale wojewódzkie na modernizację systemów informatycznych. Środki przeniesione zostają z roku 2022.</t>
    </r>
  </si>
  <si>
    <r>
      <t xml:space="preserve">projekt: </t>
    </r>
    <r>
      <rPr>
        <u/>
        <sz val="10"/>
        <rFont val="Times New Roman"/>
        <family val="1"/>
        <charset val="238"/>
      </rPr>
      <t xml:space="preserve">Budowa kujawsko-pomorskiego systemu udostępniania elektronicznej 
</t>
    </r>
    <r>
      <rPr>
        <sz val="10"/>
        <rFont val="Times New Roman"/>
        <family val="1"/>
        <charset val="238"/>
      </rPr>
      <t xml:space="preserve">              </t>
    </r>
    <r>
      <rPr>
        <u/>
        <sz val="10"/>
        <rFont val="Times New Roman"/>
        <family val="1"/>
        <charset val="238"/>
      </rPr>
      <t>dokumentacji medycznej - II etap - RPO WK-P, Działanie 2.1</t>
    </r>
    <r>
      <rPr>
        <sz val="10"/>
        <rFont val="Times New Roman"/>
        <family val="1"/>
        <charset val="238"/>
      </rPr>
      <t xml:space="preserve"> (str. 145)</t>
    </r>
  </si>
  <si>
    <r>
      <t xml:space="preserve">Zwiększa się o kwotę 593.322 zł wydatki na projekt pn. </t>
    </r>
    <r>
      <rPr>
        <i/>
        <sz val="10"/>
        <rFont val="Times New Roman"/>
        <family val="1"/>
        <charset val="238"/>
      </rPr>
      <t>"Budowa kujawsko-pomorskiego systemu udostępniania elektronicznej dokumentacji medycznej - II etap"</t>
    </r>
    <r>
      <rPr>
        <sz val="10"/>
        <rFont val="Times New Roman"/>
        <family val="1"/>
        <charset val="238"/>
      </rPr>
      <t xml:space="preserve"> w związku ze zgłoszeniem przez partnera projektu wydłużenia terminu realizacji umowy z wykonawcą w zakresie modernizacji/budowy systemu ZSI.  Środki przeniesione zostają z roku 2022.</t>
    </r>
  </si>
  <si>
    <r>
      <t xml:space="preserve">projekt: </t>
    </r>
    <r>
      <rPr>
        <u/>
        <sz val="10"/>
        <rFont val="Times New Roman"/>
        <family val="1"/>
        <charset val="238"/>
      </rPr>
      <t>Kultura w zasięgu 2.0 - RPO WK-P, Działanie 2.2</t>
    </r>
    <r>
      <rPr>
        <sz val="10"/>
        <rFont val="Times New Roman"/>
        <family val="1"/>
        <charset val="238"/>
      </rPr>
      <t xml:space="preserve"> (str. 145)</t>
    </r>
  </si>
  <si>
    <r>
      <t xml:space="preserve">Zwiększa się o kwotę 2.307.373 zł wydatki na projekt pn. </t>
    </r>
    <r>
      <rPr>
        <i/>
        <sz val="10"/>
        <rFont val="Times New Roman"/>
        <family val="1"/>
        <charset val="238"/>
      </rPr>
      <t>"Kultura w zasięgu 2.0"</t>
    </r>
    <r>
      <rPr>
        <sz val="10"/>
        <rFont val="Times New Roman"/>
        <family val="1"/>
        <charset val="238"/>
      </rPr>
      <t xml:space="preserve"> w związku z przedłużającymi się postępowaniami przetargowymi dotyczącymi zakupu usług digitalizacji w technice 3D, dostawy i wdrożenia platformy wirtualnego przewodnictwa (platforma i dostawa multimediów) oraz późnym podpisaniem umów w wykonawcami na dostawę sprzętu . Środki przeniesione zostają z roku 2022 w części dotyczącej zadań realizowanych przez partnerów projektu.</t>
    </r>
  </si>
  <si>
    <t>Rezerwy ogólne i celowe</t>
  </si>
  <si>
    <r>
      <t xml:space="preserve">zadanie: </t>
    </r>
    <r>
      <rPr>
        <u/>
        <sz val="10"/>
        <rFont val="Times New Roman"/>
        <family val="1"/>
        <charset val="238"/>
      </rPr>
      <t xml:space="preserve">Rezerwa celowa na realizację zadań własnych z zakresu zarządzania 
</t>
    </r>
    <r>
      <rPr>
        <sz val="10"/>
        <rFont val="Times New Roman"/>
        <family val="1"/>
        <charset val="238"/>
      </rPr>
      <t xml:space="preserve">               </t>
    </r>
    <r>
      <rPr>
        <u/>
        <sz val="10"/>
        <rFont val="Times New Roman"/>
        <family val="1"/>
        <charset val="238"/>
      </rPr>
      <t>kryzysowego</t>
    </r>
    <r>
      <rPr>
        <sz val="10"/>
        <rFont val="Times New Roman"/>
        <family val="1"/>
        <charset val="238"/>
      </rPr>
      <t xml:space="preserve"> (str. 157)</t>
    </r>
  </si>
  <si>
    <t>W związku ze zmianami wprowadzanymi autopoprawką uaktualnia kalkulację zamieszczoną  na str. 157.</t>
  </si>
  <si>
    <t>wydatki ogółem (pomniejszone o rezerwę celową na realizację zadań własnych z zakresu zarządzania kryzysowego)</t>
  </si>
  <si>
    <t xml:space="preserve"> (-) wydatki inwestycyjne</t>
  </si>
  <si>
    <t xml:space="preserve"> (-) wydatki na wynagrodzenia i pochodne</t>
  </si>
  <si>
    <t xml:space="preserve"> (-) wydatki na obsługę długu</t>
  </si>
  <si>
    <t>razem</t>
  </si>
  <si>
    <t>0,5 % kwoty wykazanej w poz. razem</t>
  </si>
  <si>
    <t xml:space="preserve"> - wydatki majątkowe - inwestycje i zakupy inwestycyjne (w tym dotacje) 
   (kol. 13 zał. nr 3 do projektu uchwały budżetowej)</t>
  </si>
  <si>
    <r>
      <t xml:space="preserve">zadanie: </t>
    </r>
    <r>
      <rPr>
        <u/>
        <sz val="10"/>
        <rFont val="Times New Roman"/>
        <family val="1"/>
        <charset val="238"/>
      </rPr>
      <t>Rozbudowa Opery NOVA w Bydgoszczy o IV krąg</t>
    </r>
    <r>
      <rPr>
        <sz val="10"/>
        <rFont val="Times New Roman"/>
        <family val="1"/>
        <charset val="238"/>
      </rPr>
      <t xml:space="preserve"> (str. 190)</t>
    </r>
  </si>
  <si>
    <t>Zwiększa się o kwotę 2.134.550 zł dotację inwestycyjną dla Opery NOVA w Bydgoszczy na rozbudowę gmachu Opery o IV krąg w części finansowanej z dotacji od miasta Bydgoszczy, tj. wysokości określonej w uchwale Rady Miasta Bydgoszczy w sprawie udzielenia pomocy finansowej Województwu Kujawsko-Pomorskiemu.</t>
  </si>
  <si>
    <t>92109</t>
  </si>
  <si>
    <t>Domy i ośrodki kultury, świetlice i kluby</t>
  </si>
  <si>
    <t xml:space="preserve"> - wydatki bieżące - dotacje (kol .8 zał. nr 3 do projektu uchwały 
   budżetowej)</t>
  </si>
  <si>
    <r>
      <t xml:space="preserve">zadanie: </t>
    </r>
    <r>
      <rPr>
        <u/>
        <sz val="10"/>
        <rFont val="Times New Roman"/>
        <family val="1"/>
        <charset val="238"/>
      </rPr>
      <t>Prace zabezpieczające budynek XIX-wiecznego pałacu</t>
    </r>
    <r>
      <rPr>
        <sz val="10"/>
        <rFont val="Times New Roman"/>
        <family val="1"/>
        <charset val="238"/>
      </rPr>
      <t xml:space="preserve"> (str. 192)</t>
    </r>
  </si>
  <si>
    <r>
      <t xml:space="preserve">zadanie: </t>
    </r>
    <r>
      <rPr>
        <u/>
        <sz val="10"/>
        <rFont val="Times New Roman"/>
        <family val="1"/>
        <charset val="238"/>
      </rPr>
      <t>Remont elewacji - przygotowanie dokumentacji projektowej</t>
    </r>
    <r>
      <rPr>
        <sz val="10"/>
        <rFont val="Times New Roman"/>
        <family val="1"/>
        <charset val="238"/>
      </rPr>
      <t xml:space="preserve"> (str. 193)</t>
    </r>
  </si>
  <si>
    <t>92110</t>
  </si>
  <si>
    <t>Galerie i biura wystaw artystycznych</t>
  </si>
  <si>
    <r>
      <t xml:space="preserve">zadanie: </t>
    </r>
    <r>
      <rPr>
        <u/>
        <sz val="10"/>
        <rFont val="Times New Roman"/>
        <family val="1"/>
        <charset val="238"/>
      </rPr>
      <t>Galeria i Ośrodek Plastycznej Twórczości Dziecka w Toruniu - remonty</t>
    </r>
    <r>
      <rPr>
        <sz val="10"/>
        <rFont val="Times New Roman"/>
        <family val="1"/>
        <charset val="238"/>
      </rPr>
      <t xml:space="preserve"> 
               (str. 194)</t>
    </r>
  </si>
  <si>
    <t>W rozdziałach 92109 i 92110 dokonuje się zmiany rodzaju dotacji zaplanowanych dla instytucji kultury na zadania remontowe. Paragraf dotacja podmiotowa z budżetu dla samorządowej instytucji kultury zastępuje się paragrafem dotacja celowa z budżetu dla pozostałych jednostek zaliczanych do sektora finansów publicznych. Zmiana dokonywana jest w celu zastosowania właściwej klasyfikacji budżetowej dla środków jakie organizator przekazuje instytucjom kultury na realizację wskazanych zadań i programów.</t>
  </si>
  <si>
    <r>
      <t xml:space="preserve">zadanie: </t>
    </r>
    <r>
      <rPr>
        <u/>
        <sz val="10"/>
        <rFont val="Times New Roman"/>
        <family val="1"/>
        <charset val="238"/>
      </rPr>
      <t>Strefa Aktywnego Umysłu w bibliotece na os. Kapuściska (Program BBO)</t>
    </r>
  </si>
  <si>
    <r>
      <t xml:space="preserve">zadanie: </t>
    </r>
    <r>
      <rPr>
        <u/>
        <sz val="10"/>
        <rFont val="Times New Roman"/>
        <family val="1"/>
        <charset val="238"/>
      </rPr>
      <t xml:space="preserve">Wykonanie systemu oddymiania klatki schodowej w budynku 
</t>
    </r>
    <r>
      <rPr>
        <sz val="10"/>
        <rFont val="Times New Roman"/>
        <family val="1"/>
        <charset val="238"/>
      </rPr>
      <t xml:space="preserve">               </t>
    </r>
    <r>
      <rPr>
        <u/>
        <sz val="10"/>
        <rFont val="Times New Roman"/>
        <family val="1"/>
        <charset val="238"/>
      </rPr>
      <t xml:space="preserve">Wojewódzkiej i Miejskiej Biblioteki Publicznej w Bydgoszczy przy ul. Stary 
</t>
    </r>
    <r>
      <rPr>
        <sz val="10"/>
        <rFont val="Times New Roman"/>
        <family val="1"/>
        <charset val="238"/>
      </rPr>
      <t xml:space="preserve">               </t>
    </r>
    <r>
      <rPr>
        <u/>
        <sz val="10"/>
        <rFont val="Times New Roman"/>
        <family val="1"/>
        <charset val="238"/>
      </rPr>
      <t>Rynek 22</t>
    </r>
  </si>
  <si>
    <t xml:space="preserve">Określa się dotacje finansowane z dotacji z Miasta Bydgoszczy dla Wojewódzkiej i Miejskiej Biblioteki Publicznej im. dr Witolda Bełzy w Bydgoszczy na ww. zadania inwestycyjne w związku z brakiem możliwości wydatkowania środków w 2022 r. na skutek opóźnień wynikających z braku materiałów do produkcji okien (Strefa Aktywnego Umysłu w bibliotece na os. Kapuściska) oraz przedłużającej się procedury przetargowej na  wyłonienie wykonawcy systemu oddymiania klatki schodowej w budynku Biblioteki przy ul. Stary Rynek 22. Środki przeniesione zostają z roku 2022, zgodnie z uchwałami Rady Miasta Bydgoszczy o udzieleniu pomocy finansowej. </t>
  </si>
  <si>
    <t>92118</t>
  </si>
  <si>
    <t>Muzea</t>
  </si>
  <si>
    <r>
      <t xml:space="preserve">zadanie: </t>
    </r>
    <r>
      <rPr>
        <u/>
        <sz val="10"/>
        <rFont val="Times New Roman"/>
        <family val="1"/>
        <charset val="238"/>
      </rPr>
      <t>Muzeum Etnograficzne w Toruniu-remonty</t>
    </r>
    <r>
      <rPr>
        <sz val="10"/>
        <rFont val="Times New Roman"/>
        <family val="1"/>
        <charset val="238"/>
      </rPr>
      <t xml:space="preserve"> (str. 197)</t>
    </r>
  </si>
  <si>
    <r>
      <t xml:space="preserve">zadanie: </t>
    </r>
    <r>
      <rPr>
        <u/>
        <sz val="10"/>
        <rFont val="Times New Roman"/>
        <family val="1"/>
        <charset val="238"/>
      </rPr>
      <t>Muzeum Ziemi Kujawskiej i Dobrzyńskiej we Włocławku-remonty</t>
    </r>
    <r>
      <rPr>
        <sz val="10"/>
        <rFont val="Times New Roman"/>
        <family val="1"/>
        <charset val="238"/>
      </rPr>
      <t xml:space="preserve"> (str. 197)</t>
    </r>
  </si>
  <si>
    <r>
      <t xml:space="preserve">zadanie: </t>
    </r>
    <r>
      <rPr>
        <u/>
        <sz val="10"/>
        <rFont val="Times New Roman"/>
        <family val="1"/>
        <charset val="238"/>
      </rPr>
      <t>Remont elewacji oraz wejścia do budynku Arsenału</t>
    </r>
    <r>
      <rPr>
        <sz val="10"/>
        <rFont val="Times New Roman"/>
        <family val="1"/>
        <charset val="238"/>
      </rPr>
      <t xml:space="preserve"> (str. 197)</t>
    </r>
  </si>
  <si>
    <r>
      <t xml:space="preserve">zadanie: </t>
    </r>
    <r>
      <rPr>
        <u/>
        <sz val="10"/>
        <rFont val="Times New Roman"/>
        <family val="1"/>
        <charset val="238"/>
      </rPr>
      <t xml:space="preserve">Prace remontowe w Kujawsko-Dobrzyńskim Parku Etnograficznym 
</t>
    </r>
    <r>
      <rPr>
        <sz val="10"/>
        <rFont val="Times New Roman"/>
        <family val="1"/>
        <charset val="238"/>
      </rPr>
      <t xml:space="preserve">               </t>
    </r>
    <r>
      <rPr>
        <u/>
        <sz val="10"/>
        <rFont val="Times New Roman"/>
        <family val="1"/>
        <charset val="238"/>
      </rPr>
      <t>w Kłóbce</t>
    </r>
    <r>
      <rPr>
        <sz val="10"/>
        <rFont val="Times New Roman"/>
        <family val="1"/>
        <charset val="238"/>
      </rPr>
      <t xml:space="preserve"> (str. 198)</t>
    </r>
  </si>
  <si>
    <r>
      <t xml:space="preserve">zadanie: </t>
    </r>
    <r>
      <rPr>
        <u/>
        <sz val="10"/>
        <rFont val="Times New Roman"/>
        <family val="1"/>
        <charset val="238"/>
      </rPr>
      <t>Muzeum Archeologiczne w Biskupinie - remonty</t>
    </r>
    <r>
      <rPr>
        <sz val="10"/>
        <rFont val="Times New Roman"/>
        <family val="1"/>
        <charset val="238"/>
      </rPr>
      <t xml:space="preserve"> (str. 198)</t>
    </r>
  </si>
  <si>
    <t>Dokonuje się zmiany rodzaju dotacji zaplanowanych dla instytucji kultury na zadania remontowe. Paragraf dotacja podmiotowa z budżetu dla
samorządowej instytucji kultury zastępuje się paragrafem dotacja celowa z budżetu dla pozostałych jednostek zaliczanych do sektora finansów publicznych. Zmiana dokonywana jest w celu zastosowania właściwej klasyfikacji budżetowej dla środków jakie organizator przekazuje instytucjom kultury na realizację wskazanych zadań i programów.</t>
  </si>
  <si>
    <t xml:space="preserve"> - wydatki bieżące - zadania z udziałem środków UE i innych źródeł 
   zagranicznych (kol .10 zał. nr 3 do projektu uchwały budżetowej)</t>
  </si>
  <si>
    <r>
      <t xml:space="preserve">projekt: </t>
    </r>
    <r>
      <rPr>
        <u/>
        <sz val="10"/>
        <rFont val="Times New Roman"/>
        <family val="1"/>
        <charset val="238"/>
      </rPr>
      <t>Wdecki Park Krajobrazowy - park zmysłów, PO WER Działanie 4.3</t>
    </r>
    <r>
      <rPr>
        <sz val="10"/>
        <rFont val="Times New Roman"/>
        <family val="1"/>
        <charset val="238"/>
      </rPr>
      <t xml:space="preserve"> (str. 205)</t>
    </r>
  </si>
  <si>
    <r>
      <t xml:space="preserve">Zwiększa się w 2023 r. wydatki zaplanowane na projekt pn. </t>
    </r>
    <r>
      <rPr>
        <i/>
        <sz val="10"/>
        <rFont val="Times New Roman"/>
        <family val="1"/>
        <charset val="238"/>
      </rPr>
      <t>"Wdecki Park Krajobrazowy - park zmysłów"</t>
    </r>
    <r>
      <rPr>
        <sz val="10"/>
        <rFont val="Times New Roman"/>
        <family val="1"/>
        <charset val="238"/>
      </rPr>
      <t xml:space="preserve"> realizowany przez Wdecki Park Krajobrazowy w ramach Programu Operacyjnego Wiedza Edukacja Rozwój 2014-2020, Działania 4.3 łącznie o kwotę 428.139 zł, w tym wydatki bieżące o kwotę 157.039 zł oraz wydatki inwestycyjne o kwotę 271.100 zł. Zmiana wynika z późnego podpisania umowy o dofinansowanie projektu i  brakiem możliwości wydatkowania środków na zakup platformy przyschodowej i platformy pływającej umożliwiającej wsiadanie i wysiadanie z tramwaju wodnego oraz wdrożenie rozwiązań technicznych w zakresie komunikacji a także organizacji szkoleń i kursów przygotowujących merytorycznie personel Parku do pracy z osobami niepełnosprawnymi. Środki przeniesione zostają z roku 2022.</t>
    </r>
  </si>
  <si>
    <r>
      <t xml:space="preserve">projekt: </t>
    </r>
    <r>
      <rPr>
        <u/>
        <sz val="10"/>
        <rFont val="Times New Roman"/>
        <family val="1"/>
        <charset val="238"/>
      </rPr>
      <t>Przyroda bez barier-aktywni niepełnosprawni, PO WER Działanie 4.3</t>
    </r>
    <r>
      <rPr>
        <sz val="10"/>
        <rFont val="Times New Roman"/>
        <family val="1"/>
        <charset val="238"/>
      </rPr>
      <t xml:space="preserve"> 
              (str. 205)</t>
    </r>
  </si>
  <si>
    <r>
      <t xml:space="preserve">Zwiększa się w 2023 r. wydatki zaplanowane na projekt pn. </t>
    </r>
    <r>
      <rPr>
        <i/>
        <sz val="10"/>
        <rFont val="Times New Roman"/>
        <family val="1"/>
        <charset val="238"/>
      </rPr>
      <t>"Przyroda bez barier-aktywni niepełnosprawni"</t>
    </r>
    <r>
      <rPr>
        <sz val="10"/>
        <rFont val="Times New Roman"/>
        <family val="1"/>
        <charset val="238"/>
      </rPr>
      <t xml:space="preserve"> realizowany przez Gostynińsko-Włocławski Park Krajobrazowy w ramach Programu Operacyjnego Wiedza Edukacja Rozwój 2014-2020, Działania 4.3 łącznie o kwotę 369.282 zł, w tym wydatki bieżące o kwotę 240.482 zł oraz wydatki inwestycyjne o kwotę 128.800 zł. Zmiana wynika z późnego podpisania umowy o dofinansowanie projektu i  brakiem możliwości wydatkowania środków na modernizację i rozbudowę infrastruktury obiektu oraz wdrożenie rozwiązań technicznych w zakresie komunikacji a także organizacji szkoleń i kursów przygotowujących merytorycznie personel Parku do pracy z osobami niepełnosprawnymi. Środki przeniesione zostają z roku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</si>
</sst>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9.5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u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28">
    <xf numFmtId="0" fontId="0" fillId="0" borderId="0" xfId="0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Protection="1"/>
    <xf numFmtId="49" fontId="3" fillId="0" borderId="0" xfId="0" applyNumberFormat="1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0" fontId="3" fillId="0" borderId="0" xfId="0" applyFont="1" applyAlignment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justify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3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justify" vertical="center" wrapText="1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left" vertical="center" wrapText="1"/>
    </xf>
    <xf numFmtId="0" fontId="2" fillId="0" borderId="9" xfId="1" applyFont="1" applyFill="1" applyBorder="1" applyAlignment="1" applyProtection="1">
      <alignment horizontal="left" vertical="center" wrapText="1"/>
    </xf>
    <xf numFmtId="3" fontId="6" fillId="0" borderId="10" xfId="1" applyNumberFormat="1" applyFont="1" applyFill="1" applyBorder="1" applyAlignment="1" applyProtection="1">
      <alignment vertical="center"/>
    </xf>
    <xf numFmtId="4" fontId="6" fillId="0" borderId="10" xfId="1" applyNumberFormat="1" applyFont="1" applyFill="1" applyBorder="1" applyAlignment="1" applyProtection="1">
      <alignment vertical="center"/>
    </xf>
    <xf numFmtId="3" fontId="2" fillId="0" borderId="0" xfId="1" applyNumberFormat="1" applyFont="1" applyFill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wrapText="1"/>
    </xf>
    <xf numFmtId="3" fontId="4" fillId="2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wrapText="1"/>
    </xf>
    <xf numFmtId="3" fontId="2" fillId="0" borderId="0" xfId="0" applyNumberFormat="1" applyFont="1" applyFill="1" applyProtection="1"/>
    <xf numFmtId="0" fontId="2" fillId="0" borderId="0" xfId="0" applyFont="1" applyFill="1" applyAlignment="1" applyProtection="1">
      <alignment horizontal="justify" vertical="center" wrapText="1"/>
    </xf>
    <xf numFmtId="0" fontId="2" fillId="0" borderId="0" xfId="0" applyFont="1" applyFill="1" applyAlignment="1" applyProtection="1">
      <alignment horizontal="justify" vertical="top" wrapText="1"/>
    </xf>
    <xf numFmtId="0" fontId="7" fillId="0" borderId="0" xfId="0" applyFont="1" applyFill="1" applyAlignment="1" applyProtection="1">
      <alignment vertical="center"/>
    </xf>
    <xf numFmtId="3" fontId="7" fillId="0" borderId="0" xfId="0" applyNumberFormat="1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wrapText="1"/>
    </xf>
    <xf numFmtId="3" fontId="2" fillId="0" borderId="0" xfId="0" applyNumberFormat="1" applyFont="1" applyProtection="1"/>
    <xf numFmtId="0" fontId="2" fillId="0" borderId="0" xfId="0" applyFont="1" applyProtection="1"/>
    <xf numFmtId="0" fontId="4" fillId="2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wrapText="1"/>
    </xf>
    <xf numFmtId="3" fontId="8" fillId="0" borderId="0" xfId="0" applyNumberFormat="1" applyFont="1" applyFill="1" applyProtection="1"/>
    <xf numFmtId="0" fontId="8" fillId="0" borderId="0" xfId="0" applyFont="1" applyFill="1" applyProtection="1"/>
    <xf numFmtId="0" fontId="8" fillId="0" borderId="11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center" wrapText="1"/>
    </xf>
    <xf numFmtId="3" fontId="8" fillId="0" borderId="11" xfId="0" applyNumberFormat="1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horizontal="center" vertical="center"/>
    </xf>
    <xf numFmtId="3" fontId="8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3" fontId="2" fillId="0" borderId="0" xfId="0" applyNumberFormat="1" applyFont="1" applyFill="1" applyAlignment="1" applyProtection="1"/>
    <xf numFmtId="0" fontId="2" fillId="0" borderId="0" xfId="0" applyFont="1" applyFill="1" applyAlignment="1" applyProtection="1">
      <alignment horizontal="center" vertical="top"/>
    </xf>
    <xf numFmtId="0" fontId="9" fillId="0" borderId="0" xfId="0" applyFont="1" applyFill="1" applyAlignment="1" applyProtection="1">
      <alignment wrapText="1"/>
    </xf>
    <xf numFmtId="0" fontId="2" fillId="0" borderId="0" xfId="0" applyFont="1" applyFill="1" applyAlignment="1" applyProtection="1"/>
    <xf numFmtId="0" fontId="10" fillId="0" borderId="0" xfId="0" applyFont="1" applyFill="1" applyAlignment="1" applyProtection="1">
      <alignment horizontal="center" vertical="top"/>
    </xf>
    <xf numFmtId="0" fontId="10" fillId="0" borderId="0" xfId="0" applyFont="1" applyFill="1" applyAlignment="1" applyProtection="1">
      <alignment wrapText="1"/>
    </xf>
    <xf numFmtId="3" fontId="10" fillId="0" borderId="0" xfId="0" applyNumberFormat="1" applyFont="1" applyFill="1" applyAlignment="1" applyProtection="1"/>
    <xf numFmtId="3" fontId="10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0" xfId="2" applyFont="1" applyFill="1" applyAlignment="1" applyProtection="1">
      <alignment horizontal="center" vertical="center"/>
    </xf>
    <xf numFmtId="49" fontId="10" fillId="0" borderId="0" xfId="2" applyNumberFormat="1" applyFont="1" applyFill="1" applyAlignment="1" applyProtection="1">
      <alignment vertical="center" wrapText="1"/>
    </xf>
    <xf numFmtId="49" fontId="10" fillId="0" borderId="0" xfId="2" applyNumberFormat="1" applyFont="1" applyFill="1" applyAlignment="1" applyProtection="1">
      <alignment wrapText="1"/>
    </xf>
    <xf numFmtId="3" fontId="10" fillId="0" borderId="0" xfId="2" applyNumberFormat="1" applyFont="1" applyFill="1" applyAlignment="1" applyProtection="1"/>
    <xf numFmtId="0" fontId="10" fillId="0" borderId="0" xfId="2" applyFont="1" applyFill="1" applyAlignment="1" applyProtection="1">
      <alignment vertical="center"/>
    </xf>
    <xf numFmtId="0" fontId="2" fillId="0" borderId="0" xfId="2" applyFont="1" applyFill="1" applyAlignment="1" applyProtection="1">
      <alignment horizontal="center" vertical="center"/>
    </xf>
    <xf numFmtId="49" fontId="2" fillId="0" borderId="0" xfId="2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wrapText="1"/>
    </xf>
    <xf numFmtId="3" fontId="2" fillId="0" borderId="0" xfId="2" applyNumberFormat="1" applyFont="1" applyFill="1" applyAlignment="1" applyProtection="1"/>
    <xf numFmtId="0" fontId="2" fillId="0" borderId="0" xfId="2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 vertical="center" indent="1"/>
    </xf>
    <xf numFmtId="0" fontId="11" fillId="0" borderId="0" xfId="2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 wrapText="1"/>
    </xf>
    <xf numFmtId="49" fontId="11" fillId="0" borderId="0" xfId="0" applyNumberFormat="1" applyFont="1" applyFill="1" applyAlignment="1" applyProtection="1">
      <alignment wrapText="1"/>
    </xf>
    <xf numFmtId="3" fontId="11" fillId="0" borderId="0" xfId="0" applyNumberFormat="1" applyFont="1" applyFill="1" applyAlignment="1" applyProtection="1"/>
    <xf numFmtId="0" fontId="11" fillId="0" borderId="0" xfId="2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vertical="center" wrapText="1"/>
    </xf>
    <xf numFmtId="3" fontId="10" fillId="0" borderId="0" xfId="2" applyNumberFormat="1" applyFont="1" applyFill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left" wrapText="1"/>
    </xf>
    <xf numFmtId="0" fontId="10" fillId="0" borderId="0" xfId="1" applyFont="1" applyFill="1" applyAlignment="1" applyProtection="1">
      <alignment vertical="center" wrapText="1"/>
    </xf>
    <xf numFmtId="0" fontId="8" fillId="0" borderId="11" xfId="0" applyFont="1" applyFill="1" applyBorder="1" applyAlignment="1" applyProtection="1">
      <alignment horizontal="center" vertical="top"/>
    </xf>
    <xf numFmtId="0" fontId="8" fillId="0" borderId="11" xfId="0" applyFont="1" applyFill="1" applyBorder="1" applyAlignment="1" applyProtection="1">
      <alignment wrapText="1"/>
    </xf>
    <xf numFmtId="3" fontId="8" fillId="0" borderId="11" xfId="0" applyNumberFormat="1" applyFont="1" applyFill="1" applyBorder="1" applyAlignment="1" applyProtection="1"/>
    <xf numFmtId="49" fontId="2" fillId="0" borderId="0" xfId="0" applyNumberFormat="1" applyFont="1" applyFill="1" applyAlignment="1" applyProtection="1">
      <alignment horizontal="left" wrapText="1"/>
    </xf>
    <xf numFmtId="49" fontId="11" fillId="0" borderId="0" xfId="2" applyNumberFormat="1" applyFont="1" applyFill="1" applyAlignment="1" applyProtection="1">
      <alignment wrapText="1"/>
    </xf>
    <xf numFmtId="3" fontId="11" fillId="0" borderId="0" xfId="2" applyNumberFormat="1" applyFont="1" applyFill="1" applyAlignment="1" applyProtection="1"/>
    <xf numFmtId="0" fontId="2" fillId="0" borderId="0" xfId="0" applyFont="1" applyFill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3" fontId="8" fillId="0" borderId="0" xfId="0" applyNumberFormat="1" applyFont="1" applyFill="1" applyBorder="1" applyAlignment="1" applyProtection="1">
      <alignment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49" fontId="2" fillId="0" borderId="0" xfId="2" applyNumberFormat="1" applyFont="1" applyFill="1" applyAlignment="1" applyProtection="1">
      <alignment horizontal="left" wrapText="1"/>
    </xf>
    <xf numFmtId="3" fontId="2" fillId="0" borderId="0" xfId="1" applyNumberFormat="1" applyFont="1" applyFill="1" applyAlignment="1" applyProtection="1"/>
    <xf numFmtId="49" fontId="2" fillId="0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justify" wrapText="1"/>
    </xf>
    <xf numFmtId="3" fontId="12" fillId="0" borderId="0" xfId="0" applyNumberFormat="1" applyFont="1" applyFill="1" applyAlignment="1" applyProtection="1"/>
    <xf numFmtId="3" fontId="12" fillId="0" borderId="0" xfId="0" applyNumberFormat="1" applyFont="1" applyFill="1" applyBorder="1" applyProtection="1"/>
    <xf numFmtId="0" fontId="2" fillId="0" borderId="0" xfId="0" applyFont="1" applyFill="1" applyAlignment="1" applyProtection="1">
      <alignment horizontal="right" vertical="center" wrapText="1"/>
    </xf>
    <xf numFmtId="3" fontId="13" fillId="0" borderId="0" xfId="0" applyNumberFormat="1" applyFont="1" applyFill="1" applyAlignment="1" applyProtection="1">
      <alignment horizontal="right" vertical="center" wrapText="1"/>
    </xf>
    <xf numFmtId="3" fontId="2" fillId="0" borderId="0" xfId="0" applyNumberFormat="1" applyFont="1" applyFill="1" applyAlignment="1" applyProtection="1">
      <alignment horizontal="right" vertical="center" wrapText="1"/>
    </xf>
    <xf numFmtId="49" fontId="10" fillId="0" borderId="12" xfId="0" applyNumberFormat="1" applyFont="1" applyFill="1" applyBorder="1" applyAlignment="1" applyProtection="1">
      <alignment horizontal="center" vertical="center"/>
    </xf>
    <xf numFmtId="49" fontId="2" fillId="0" borderId="0" xfId="2" applyNumberFormat="1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left" wrapText="1"/>
    </xf>
    <xf numFmtId="49" fontId="2" fillId="0" borderId="0" xfId="0" applyNumberFormat="1" applyFont="1" applyFill="1" applyAlignment="1" applyProtection="1">
      <alignment horizontal="left" vertical="center"/>
    </xf>
    <xf numFmtId="49" fontId="2" fillId="0" borderId="0" xfId="0" applyNumberFormat="1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 wrapText="1"/>
    </xf>
  </cellXfs>
  <cellStyles count="3">
    <cellStyle name="Normalny" xfId="0" builtinId="0"/>
    <cellStyle name="Normalny 2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view="pageBreakPreview" zoomScaleNormal="100" zoomScaleSheetLayoutView="100" workbookViewId="0">
      <selection activeCell="B12" sqref="B12:C12"/>
    </sheetView>
  </sheetViews>
  <sheetFormatPr defaultRowHeight="12.75" x14ac:dyDescent="0.2"/>
  <cols>
    <col min="1" max="1" width="3.5703125" style="51" customWidth="1"/>
    <col min="2" max="2" width="7.42578125" style="51" customWidth="1"/>
    <col min="3" max="3" width="57.42578125" style="52" customWidth="1"/>
    <col min="4" max="4" width="13.140625" style="53" customWidth="1"/>
    <col min="5" max="5" width="13.28515625" style="53" customWidth="1"/>
    <col min="6" max="6" width="13.5703125" style="53" customWidth="1"/>
    <col min="7" max="7" width="13" style="53" customWidth="1"/>
    <col min="8" max="8" width="11.7109375" style="54" hidden="1" customWidth="1"/>
    <col min="9" max="9" width="11.5703125" style="54" hidden="1" customWidth="1"/>
    <col min="10" max="10" width="9.28515625" style="54" hidden="1" customWidth="1"/>
    <col min="11" max="11" width="12.7109375" style="54" hidden="1" customWidth="1"/>
    <col min="12" max="16" width="0" style="54" hidden="1" customWidth="1"/>
    <col min="17" max="16384" width="9.140625" style="54"/>
  </cols>
  <sheetData>
    <row r="1" spans="1:11" s="2" customFormat="1" ht="19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11" s="7" customFormat="1" ht="6.75" customHeight="1" x14ac:dyDescent="0.2">
      <c r="A2" s="3"/>
      <c r="B2" s="4"/>
      <c r="C2" s="4"/>
      <c r="D2" s="5"/>
      <c r="E2" s="6"/>
      <c r="F2" s="6"/>
      <c r="G2" s="5"/>
    </row>
    <row r="3" spans="1:11" s="13" customFormat="1" ht="27" customHeight="1" x14ac:dyDescent="0.2">
      <c r="A3" s="8" t="s">
        <v>1</v>
      </c>
      <c r="B3" s="9"/>
      <c r="C3" s="9" t="s">
        <v>2</v>
      </c>
      <c r="D3" s="10" t="s">
        <v>3</v>
      </c>
      <c r="E3" s="11" t="s">
        <v>4</v>
      </c>
      <c r="F3" s="12"/>
      <c r="G3" s="10" t="s">
        <v>5</v>
      </c>
    </row>
    <row r="4" spans="1:11" s="13" customFormat="1" ht="40.5" customHeight="1" x14ac:dyDescent="0.2">
      <c r="A4" s="14"/>
      <c r="B4" s="15"/>
      <c r="C4" s="15"/>
      <c r="D4" s="10"/>
      <c r="E4" s="16" t="s">
        <v>6</v>
      </c>
      <c r="F4" s="16" t="s">
        <v>7</v>
      </c>
      <c r="G4" s="10"/>
    </row>
    <row r="5" spans="1:11" s="2" customFormat="1" ht="8.25" customHeight="1" x14ac:dyDescent="0.2">
      <c r="A5" s="17"/>
      <c r="B5" s="18"/>
      <c r="C5" s="18"/>
      <c r="D5" s="18"/>
      <c r="E5" s="18"/>
      <c r="F5" s="18"/>
      <c r="G5" s="18"/>
    </row>
    <row r="6" spans="1:11" s="21" customFormat="1" ht="18" customHeight="1" x14ac:dyDescent="0.2">
      <c r="A6" s="19" t="s">
        <v>8</v>
      </c>
      <c r="B6" s="20" t="s">
        <v>9</v>
      </c>
      <c r="C6" s="20"/>
      <c r="D6" s="19"/>
      <c r="E6" s="19"/>
      <c r="F6" s="19"/>
      <c r="G6" s="19"/>
    </row>
    <row r="7" spans="1:11" s="26" customFormat="1" ht="28.5" customHeight="1" x14ac:dyDescent="0.2">
      <c r="A7" s="22" t="s">
        <v>10</v>
      </c>
      <c r="B7" s="23" t="s">
        <v>11</v>
      </c>
      <c r="C7" s="23"/>
      <c r="D7" s="24">
        <v>1771748134</v>
      </c>
      <c r="E7" s="24">
        <f>E8+E9</f>
        <v>18167374</v>
      </c>
      <c r="F7" s="24"/>
      <c r="G7" s="24">
        <f>D7+E7-F7</f>
        <v>1789915508</v>
      </c>
      <c r="H7" s="25">
        <f>G7-G8-G9</f>
        <v>0</v>
      </c>
    </row>
    <row r="8" spans="1:11" s="26" customFormat="1" ht="28.5" customHeight="1" x14ac:dyDescent="0.2">
      <c r="A8" s="22" t="s">
        <v>12</v>
      </c>
      <c r="B8" s="23" t="s">
        <v>13</v>
      </c>
      <c r="C8" s="23"/>
      <c r="D8" s="24">
        <v>1393766444</v>
      </c>
      <c r="E8" s="24">
        <v>397521</v>
      </c>
      <c r="F8" s="24"/>
      <c r="G8" s="24">
        <f t="shared" ref="G8:G15" si="0">D8+E8-F8</f>
        <v>1394163965</v>
      </c>
      <c r="H8" s="26">
        <v>640352571</v>
      </c>
      <c r="I8" s="25">
        <f>H8-G8</f>
        <v>-753811394</v>
      </c>
    </row>
    <row r="9" spans="1:11" s="26" customFormat="1" ht="28.5" customHeight="1" x14ac:dyDescent="0.2">
      <c r="A9" s="22" t="s">
        <v>14</v>
      </c>
      <c r="B9" s="23" t="s">
        <v>15</v>
      </c>
      <c r="C9" s="23"/>
      <c r="D9" s="24">
        <v>377981690</v>
      </c>
      <c r="E9" s="24">
        <v>17769853</v>
      </c>
      <c r="F9" s="24"/>
      <c r="G9" s="24">
        <f t="shared" si="0"/>
        <v>395751543</v>
      </c>
      <c r="H9" s="26">
        <v>267358703</v>
      </c>
      <c r="I9" s="25">
        <f>H9-G9</f>
        <v>-128392840</v>
      </c>
    </row>
    <row r="10" spans="1:11" s="26" customFormat="1" ht="28.5" customHeight="1" x14ac:dyDescent="0.2">
      <c r="A10" s="22" t="s">
        <v>16</v>
      </c>
      <c r="B10" s="23" t="s">
        <v>17</v>
      </c>
      <c r="C10" s="23"/>
      <c r="D10" s="24">
        <v>1866748134</v>
      </c>
      <c r="E10" s="24">
        <f>E11+E12</f>
        <v>18167374</v>
      </c>
      <c r="F10" s="24"/>
      <c r="G10" s="24">
        <f t="shared" si="0"/>
        <v>1884915508</v>
      </c>
    </row>
    <row r="11" spans="1:11" s="26" customFormat="1" ht="28.5" customHeight="1" x14ac:dyDescent="0.2">
      <c r="A11" s="22" t="s">
        <v>18</v>
      </c>
      <c r="B11" s="23" t="s">
        <v>19</v>
      </c>
      <c r="C11" s="23"/>
      <c r="D11" s="24">
        <v>1038363916</v>
      </c>
      <c r="E11" s="24">
        <v>397521</v>
      </c>
      <c r="F11" s="24"/>
      <c r="G11" s="24">
        <f t="shared" si="0"/>
        <v>1038761437</v>
      </c>
      <c r="H11" s="26">
        <v>577184893</v>
      </c>
      <c r="I11" s="25">
        <f>G11-H11</f>
        <v>461576544</v>
      </c>
    </row>
    <row r="12" spans="1:11" s="26" customFormat="1" ht="28.5" customHeight="1" x14ac:dyDescent="0.2">
      <c r="A12" s="22" t="s">
        <v>20</v>
      </c>
      <c r="B12" s="23" t="s">
        <v>21</v>
      </c>
      <c r="C12" s="23"/>
      <c r="D12" s="24">
        <v>828384218</v>
      </c>
      <c r="E12" s="24">
        <v>17769853</v>
      </c>
      <c r="F12" s="24"/>
      <c r="G12" s="24">
        <f t="shared" si="0"/>
        <v>846154071</v>
      </c>
      <c r="H12" s="26">
        <v>376526381</v>
      </c>
      <c r="I12" s="25">
        <f>G12-H12</f>
        <v>469627690</v>
      </c>
    </row>
    <row r="13" spans="1:11" s="26" customFormat="1" ht="28.5" customHeight="1" x14ac:dyDescent="0.2">
      <c r="A13" s="22" t="s">
        <v>22</v>
      </c>
      <c r="B13" s="27" t="s">
        <v>23</v>
      </c>
      <c r="C13" s="27"/>
      <c r="D13" s="24">
        <v>582398981</v>
      </c>
      <c r="E13" s="24">
        <f>E15+E14</f>
        <v>17369953</v>
      </c>
      <c r="F13" s="24"/>
      <c r="G13" s="24">
        <f t="shared" si="0"/>
        <v>599768934</v>
      </c>
      <c r="H13" s="26">
        <v>318889634</v>
      </c>
      <c r="I13" s="26">
        <v>318889634</v>
      </c>
      <c r="J13" s="25">
        <f>D13-H13</f>
        <v>263509347</v>
      </c>
      <c r="K13" s="25">
        <f>D13+E13-H13</f>
        <v>280879300</v>
      </c>
    </row>
    <row r="14" spans="1:11" s="33" customFormat="1" ht="28.5" customHeight="1" x14ac:dyDescent="0.2">
      <c r="A14" s="22" t="s">
        <v>24</v>
      </c>
      <c r="B14" s="28" t="s">
        <v>25</v>
      </c>
      <c r="C14" s="29"/>
      <c r="D14" s="24">
        <v>301376476</v>
      </c>
      <c r="E14" s="30">
        <v>16693926</v>
      </c>
      <c r="F14" s="30"/>
      <c r="G14" s="24">
        <f t="shared" si="0"/>
        <v>318070402</v>
      </c>
      <c r="H14" s="31">
        <f>D14+E14-F14</f>
        <v>318070402</v>
      </c>
      <c r="I14" s="32"/>
      <c r="J14" s="32"/>
    </row>
    <row r="15" spans="1:11" s="26" customFormat="1" ht="28.5" customHeight="1" x14ac:dyDescent="0.2">
      <c r="A15" s="22" t="s">
        <v>26</v>
      </c>
      <c r="B15" s="27" t="s">
        <v>27</v>
      </c>
      <c r="C15" s="27"/>
      <c r="D15" s="30">
        <v>281022505</v>
      </c>
      <c r="E15" s="24">
        <v>676027</v>
      </c>
      <c r="F15" s="24"/>
      <c r="G15" s="24">
        <f t="shared" si="0"/>
        <v>281698532</v>
      </c>
      <c r="H15" s="26">
        <v>182726484</v>
      </c>
      <c r="I15" s="26">
        <v>182726484</v>
      </c>
      <c r="J15" s="25">
        <f>D15-H15</f>
        <v>98296021</v>
      </c>
      <c r="K15" s="25">
        <f>D15+E15-H15</f>
        <v>98972048</v>
      </c>
    </row>
    <row r="16" spans="1:11" s="26" customFormat="1" ht="9" customHeight="1" x14ac:dyDescent="0.2">
      <c r="A16" s="34"/>
      <c r="B16" s="35"/>
      <c r="C16" s="35"/>
      <c r="D16" s="36"/>
      <c r="E16" s="36"/>
      <c r="F16" s="36"/>
      <c r="G16" s="36"/>
    </row>
    <row r="17" spans="1:16" s="40" customFormat="1" ht="18" customHeight="1" x14ac:dyDescent="0.2">
      <c r="A17" s="37" t="s">
        <v>28</v>
      </c>
      <c r="B17" s="38" t="s">
        <v>29</v>
      </c>
      <c r="C17" s="38"/>
      <c r="D17" s="38"/>
      <c r="E17" s="38"/>
      <c r="F17" s="39"/>
      <c r="G17" s="39"/>
    </row>
    <row r="18" spans="1:16" s="2" customFormat="1" ht="5.25" customHeight="1" x14ac:dyDescent="0.2">
      <c r="A18" s="41"/>
      <c r="B18" s="41"/>
      <c r="C18" s="42"/>
      <c r="D18" s="43"/>
      <c r="E18" s="43"/>
      <c r="F18" s="43"/>
      <c r="G18" s="43"/>
    </row>
    <row r="19" spans="1:16" s="26" customFormat="1" ht="15.75" customHeight="1" x14ac:dyDescent="0.2">
      <c r="A19" s="17" t="s">
        <v>10</v>
      </c>
      <c r="B19" s="44" t="s">
        <v>30</v>
      </c>
      <c r="C19" s="44"/>
      <c r="D19" s="44"/>
      <c r="E19" s="44"/>
      <c r="F19" s="44"/>
      <c r="G19" s="44"/>
    </row>
    <row r="20" spans="1:16" s="26" customFormat="1" ht="15.75" customHeight="1" x14ac:dyDescent="0.2">
      <c r="A20" s="17" t="s">
        <v>12</v>
      </c>
      <c r="B20" s="44" t="s">
        <v>31</v>
      </c>
      <c r="C20" s="44"/>
      <c r="D20" s="44"/>
      <c r="E20" s="44"/>
      <c r="F20" s="44"/>
      <c r="G20" s="44"/>
    </row>
    <row r="21" spans="1:16" s="26" customFormat="1" ht="15.75" customHeight="1" x14ac:dyDescent="0.2">
      <c r="A21" s="17" t="s">
        <v>14</v>
      </c>
      <c r="B21" s="44" t="s">
        <v>32</v>
      </c>
      <c r="C21" s="44"/>
      <c r="D21" s="44"/>
      <c r="E21" s="44"/>
      <c r="F21" s="44"/>
      <c r="G21" s="44"/>
    </row>
    <row r="22" spans="1:16" s="26" customFormat="1" ht="15.75" customHeight="1" x14ac:dyDescent="0.2">
      <c r="A22" s="17" t="s">
        <v>16</v>
      </c>
      <c r="B22" s="44" t="s">
        <v>33</v>
      </c>
      <c r="C22" s="44"/>
      <c r="D22" s="44"/>
      <c r="E22" s="44"/>
      <c r="F22" s="44"/>
      <c r="G22" s="44"/>
    </row>
    <row r="23" spans="1:16" s="26" customFormat="1" ht="15.75" customHeight="1" x14ac:dyDescent="0.2">
      <c r="A23" s="17" t="s">
        <v>18</v>
      </c>
      <c r="B23" s="44" t="s">
        <v>34</v>
      </c>
      <c r="C23" s="44"/>
      <c r="D23" s="44"/>
      <c r="E23" s="44"/>
      <c r="F23" s="44"/>
      <c r="G23" s="44"/>
      <c r="H23" s="44"/>
    </row>
    <row r="24" spans="1:16" s="26" customFormat="1" ht="25.5" customHeight="1" x14ac:dyDescent="0.2">
      <c r="A24" s="17" t="s">
        <v>20</v>
      </c>
      <c r="B24" s="45" t="s">
        <v>35</v>
      </c>
      <c r="C24" s="45"/>
      <c r="D24" s="45"/>
      <c r="E24" s="45"/>
      <c r="F24" s="45"/>
      <c r="G24" s="45"/>
    </row>
    <row r="25" spans="1:16" s="46" customFormat="1" ht="15.75" customHeight="1" x14ac:dyDescent="0.2">
      <c r="A25" s="17" t="s">
        <v>22</v>
      </c>
      <c r="B25" s="44" t="s">
        <v>36</v>
      </c>
      <c r="C25" s="44"/>
      <c r="D25" s="44"/>
      <c r="E25" s="44"/>
      <c r="F25" s="44"/>
      <c r="G25" s="44"/>
      <c r="H25" s="44"/>
      <c r="P25" s="47"/>
    </row>
    <row r="26" spans="1:16" s="26" customFormat="1" ht="15.75" customHeight="1" x14ac:dyDescent="0.2">
      <c r="A26" s="17" t="s">
        <v>24</v>
      </c>
      <c r="B26" s="44" t="s">
        <v>37</v>
      </c>
      <c r="C26" s="44"/>
      <c r="D26" s="44"/>
      <c r="E26" s="44"/>
      <c r="F26" s="44"/>
      <c r="G26" s="44"/>
      <c r="H26" s="44"/>
      <c r="I26" s="25"/>
      <c r="J26" s="25"/>
    </row>
    <row r="27" spans="1:16" s="26" customFormat="1" ht="15.75" customHeight="1" x14ac:dyDescent="0.2">
      <c r="A27" s="17" t="s">
        <v>26</v>
      </c>
      <c r="B27" s="44" t="s">
        <v>38</v>
      </c>
      <c r="C27" s="44"/>
      <c r="D27" s="44"/>
      <c r="E27" s="44"/>
      <c r="F27" s="44"/>
      <c r="G27" s="44"/>
    </row>
    <row r="28" spans="1:16" s="26" customFormat="1" ht="15.75" customHeight="1" x14ac:dyDescent="0.2">
      <c r="A28" s="17" t="s">
        <v>39</v>
      </c>
      <c r="B28" s="44" t="s">
        <v>40</v>
      </c>
      <c r="C28" s="44"/>
      <c r="D28" s="44"/>
      <c r="E28" s="44"/>
      <c r="F28" s="44"/>
      <c r="G28" s="44"/>
      <c r="H28" s="44"/>
    </row>
    <row r="29" spans="1:16" s="2" customFormat="1" ht="6" customHeight="1" x14ac:dyDescent="0.2">
      <c r="A29" s="17"/>
      <c r="B29" s="18"/>
      <c r="C29" s="18"/>
      <c r="D29" s="18"/>
      <c r="E29" s="18"/>
      <c r="F29" s="18"/>
      <c r="G29" s="18"/>
    </row>
    <row r="30" spans="1:16" s="50" customFormat="1" ht="16.5" customHeight="1" x14ac:dyDescent="0.2">
      <c r="A30" s="48"/>
      <c r="B30" s="48"/>
      <c r="C30" s="49" t="s">
        <v>41</v>
      </c>
      <c r="D30" s="49"/>
      <c r="E30" s="49"/>
      <c r="F30" s="49"/>
      <c r="G30" s="49"/>
    </row>
    <row r="31" spans="1:16" ht="3.75" customHeight="1" x14ac:dyDescent="0.2"/>
    <row r="32" spans="1:16" s="40" customFormat="1" ht="18" customHeight="1" x14ac:dyDescent="0.2">
      <c r="A32" s="37" t="s">
        <v>42</v>
      </c>
      <c r="B32" s="37"/>
      <c r="C32" s="55" t="s">
        <v>43</v>
      </c>
      <c r="D32" s="39"/>
      <c r="E32" s="39"/>
      <c r="F32" s="39"/>
      <c r="G32" s="39"/>
    </row>
    <row r="33" spans="1:10" s="59" customFormat="1" ht="5.25" customHeight="1" x14ac:dyDescent="0.25">
      <c r="A33" s="56"/>
      <c r="B33" s="56"/>
      <c r="C33" s="57"/>
      <c r="D33" s="58"/>
      <c r="E33" s="58"/>
      <c r="F33" s="58"/>
      <c r="G33" s="58"/>
    </row>
    <row r="34" spans="1:10" s="50" customFormat="1" ht="24" customHeight="1" x14ac:dyDescent="0.2">
      <c r="A34" s="60"/>
      <c r="B34" s="60"/>
      <c r="C34" s="61" t="s">
        <v>44</v>
      </c>
      <c r="D34" s="62">
        <v>1771748134</v>
      </c>
      <c r="E34" s="62">
        <f>E36+E65+E52</f>
        <v>18167374</v>
      </c>
      <c r="F34" s="62">
        <f>F36+F65+F52</f>
        <v>0</v>
      </c>
      <c r="G34" s="62">
        <f>D34+E34-F34</f>
        <v>1789915508</v>
      </c>
    </row>
    <row r="35" spans="1:10" s="50" customFormat="1" ht="3.75" customHeight="1" x14ac:dyDescent="0.2">
      <c r="A35" s="60"/>
      <c r="B35" s="60"/>
      <c r="C35" s="61"/>
      <c r="D35" s="62"/>
      <c r="E35" s="62"/>
      <c r="F35" s="62"/>
      <c r="G35" s="62"/>
    </row>
    <row r="36" spans="1:10" s="50" customFormat="1" ht="24" customHeight="1" x14ac:dyDescent="0.2">
      <c r="A36" s="63">
        <v>758</v>
      </c>
      <c r="B36" s="63"/>
      <c r="C36" s="61" t="s">
        <v>45</v>
      </c>
      <c r="D36" s="62">
        <v>984347445</v>
      </c>
      <c r="E36" s="62">
        <f>E39</f>
        <v>15206292</v>
      </c>
      <c r="F36" s="62">
        <f>F39</f>
        <v>0</v>
      </c>
      <c r="G36" s="62">
        <f>D36+E36-F36</f>
        <v>999553737</v>
      </c>
      <c r="H36" s="64"/>
      <c r="I36" s="64"/>
    </row>
    <row r="37" spans="1:10" s="26" customFormat="1" ht="15.75" customHeight="1" x14ac:dyDescent="0.2">
      <c r="A37" s="17"/>
      <c r="B37" s="17"/>
      <c r="C37" s="65" t="s">
        <v>46</v>
      </c>
      <c r="D37" s="25"/>
      <c r="E37" s="25"/>
      <c r="F37" s="25"/>
      <c r="G37" s="25"/>
      <c r="I37" s="66">
        <f>H37-G37</f>
        <v>0</v>
      </c>
    </row>
    <row r="38" spans="1:10" s="69" customFormat="1" ht="39.75" customHeight="1" x14ac:dyDescent="0.2">
      <c r="A38" s="41"/>
      <c r="B38" s="67" t="s">
        <v>47</v>
      </c>
      <c r="C38" s="68" t="s">
        <v>48</v>
      </c>
      <c r="D38" s="66">
        <v>295186597</v>
      </c>
      <c r="E38" s="66">
        <f>E40</f>
        <v>15206292</v>
      </c>
      <c r="F38" s="66">
        <f>F40</f>
        <v>0</v>
      </c>
      <c r="G38" s="66">
        <f>D38+E38-F38</f>
        <v>310392889</v>
      </c>
      <c r="H38" s="69">
        <v>152041480</v>
      </c>
      <c r="I38" s="66">
        <f>H38-G38</f>
        <v>-158351409</v>
      </c>
    </row>
    <row r="39" spans="1:10" s="74" customFormat="1" ht="26.25" customHeight="1" x14ac:dyDescent="0.2">
      <c r="A39" s="70">
        <v>75863</v>
      </c>
      <c r="B39" s="70"/>
      <c r="C39" s="71" t="s">
        <v>49</v>
      </c>
      <c r="D39" s="72">
        <v>373540857</v>
      </c>
      <c r="E39" s="72">
        <f>SUM(E40:E40)</f>
        <v>15206292</v>
      </c>
      <c r="F39" s="72">
        <f>SUM(F40:F40)</f>
        <v>0</v>
      </c>
      <c r="G39" s="72">
        <f>D39+E39-F39</f>
        <v>388747149</v>
      </c>
      <c r="H39" s="73"/>
      <c r="I39" s="73"/>
    </row>
    <row r="40" spans="1:10" s="79" customFormat="1" ht="27" customHeight="1" x14ac:dyDescent="0.2">
      <c r="A40" s="75"/>
      <c r="B40" s="76"/>
      <c r="C40" s="77" t="s">
        <v>50</v>
      </c>
      <c r="D40" s="78">
        <v>295186597</v>
      </c>
      <c r="E40" s="78">
        <f>E44+E46+E48+E50</f>
        <v>15206292</v>
      </c>
      <c r="F40" s="78">
        <f>F44+F46+F48+F50</f>
        <v>0</v>
      </c>
      <c r="G40" s="78">
        <f>D40+E40-F40</f>
        <v>310392889</v>
      </c>
    </row>
    <row r="41" spans="1:10" s="79" customFormat="1" ht="7.5" customHeight="1" x14ac:dyDescent="0.2">
      <c r="A41" s="75"/>
      <c r="B41" s="76"/>
      <c r="C41" s="77"/>
      <c r="D41" s="78"/>
      <c r="E41" s="78"/>
      <c r="F41" s="78"/>
      <c r="G41" s="78"/>
    </row>
    <row r="42" spans="1:10" s="84" customFormat="1" ht="16.5" customHeight="1" x14ac:dyDescent="0.2">
      <c r="A42" s="80"/>
      <c r="B42" s="81"/>
      <c r="C42" s="82" t="s">
        <v>51</v>
      </c>
      <c r="D42" s="83"/>
      <c r="E42" s="83"/>
      <c r="F42" s="83"/>
      <c r="G42" s="83"/>
    </row>
    <row r="43" spans="1:10" s="26" customFormat="1" ht="15" customHeight="1" x14ac:dyDescent="0.2">
      <c r="A43" s="17"/>
      <c r="B43" s="82"/>
      <c r="C43" s="82" t="s">
        <v>52</v>
      </c>
      <c r="D43" s="66">
        <v>12808569</v>
      </c>
      <c r="E43" s="66">
        <f>E44</f>
        <v>2555597</v>
      </c>
      <c r="F43" s="66">
        <v>0</v>
      </c>
      <c r="G43" s="66">
        <f t="shared" ref="G43:G50" si="1">D43+E43-F43</f>
        <v>15364166</v>
      </c>
      <c r="H43" s="25">
        <f>E43-F43</f>
        <v>2555597</v>
      </c>
      <c r="I43" s="25"/>
      <c r="J43" s="85"/>
    </row>
    <row r="44" spans="1:10" s="90" customFormat="1" ht="24.75" customHeight="1" x14ac:dyDescent="0.2">
      <c r="A44" s="86"/>
      <c r="B44" s="87"/>
      <c r="C44" s="88" t="s">
        <v>53</v>
      </c>
      <c r="D44" s="89">
        <v>11528020</v>
      </c>
      <c r="E44" s="89">
        <v>2555597</v>
      </c>
      <c r="F44" s="89">
        <v>0</v>
      </c>
      <c r="G44" s="89">
        <f t="shared" si="1"/>
        <v>14083617</v>
      </c>
    </row>
    <row r="45" spans="1:10" s="26" customFormat="1" ht="25.5" customHeight="1" x14ac:dyDescent="0.2">
      <c r="A45" s="17"/>
      <c r="B45" s="82"/>
      <c r="C45" s="82" t="s">
        <v>54</v>
      </c>
      <c r="D45" s="66">
        <v>23351136</v>
      </c>
      <c r="E45" s="66">
        <f>E46</f>
        <v>9750000</v>
      </c>
      <c r="F45" s="66">
        <v>0</v>
      </c>
      <c r="G45" s="66">
        <f t="shared" si="1"/>
        <v>33101136</v>
      </c>
      <c r="H45" s="25">
        <f>E45-F45</f>
        <v>9750000</v>
      </c>
      <c r="I45" s="25"/>
      <c r="J45" s="85"/>
    </row>
    <row r="46" spans="1:10" s="90" customFormat="1" ht="24.75" customHeight="1" x14ac:dyDescent="0.2">
      <c r="A46" s="86"/>
      <c r="B46" s="87"/>
      <c r="C46" s="88" t="s">
        <v>53</v>
      </c>
      <c r="D46" s="89">
        <v>22010219</v>
      </c>
      <c r="E46" s="89">
        <v>9750000</v>
      </c>
      <c r="F46" s="89">
        <v>0</v>
      </c>
      <c r="G46" s="89">
        <f t="shared" si="1"/>
        <v>31760219</v>
      </c>
    </row>
    <row r="47" spans="1:10" s="26" customFormat="1" ht="25.5" customHeight="1" x14ac:dyDescent="0.2">
      <c r="A47" s="17"/>
      <c r="B47" s="82"/>
      <c r="C47" s="82" t="s">
        <v>55</v>
      </c>
      <c r="D47" s="66">
        <v>2151406</v>
      </c>
      <c r="E47" s="66">
        <f>E48</f>
        <v>593322</v>
      </c>
      <c r="F47" s="66">
        <v>0</v>
      </c>
      <c r="G47" s="66">
        <f t="shared" si="1"/>
        <v>2744728</v>
      </c>
      <c r="H47" s="25">
        <f>E47-F47</f>
        <v>593322</v>
      </c>
      <c r="I47" s="25"/>
      <c r="J47" s="85"/>
    </row>
    <row r="48" spans="1:10" s="90" customFormat="1" ht="24.75" customHeight="1" x14ac:dyDescent="0.2">
      <c r="A48" s="86"/>
      <c r="B48" s="87"/>
      <c r="C48" s="88" t="s">
        <v>53</v>
      </c>
      <c r="D48" s="89">
        <v>2105703</v>
      </c>
      <c r="E48" s="89">
        <v>593322</v>
      </c>
      <c r="F48" s="89">
        <v>0</v>
      </c>
      <c r="G48" s="89">
        <f t="shared" si="1"/>
        <v>2699025</v>
      </c>
    </row>
    <row r="49" spans="1:10" s="26" customFormat="1" ht="15" customHeight="1" x14ac:dyDescent="0.2">
      <c r="A49" s="17"/>
      <c r="B49" s="82"/>
      <c r="C49" s="82" t="s">
        <v>56</v>
      </c>
      <c r="D49" s="66">
        <v>7071942</v>
      </c>
      <c r="E49" s="66">
        <f>E50</f>
        <v>2307373</v>
      </c>
      <c r="F49" s="66">
        <v>0</v>
      </c>
      <c r="G49" s="66">
        <f t="shared" si="1"/>
        <v>9379315</v>
      </c>
      <c r="H49" s="25">
        <f>E49-F49</f>
        <v>2307373</v>
      </c>
      <c r="I49" s="25"/>
      <c r="J49" s="85"/>
    </row>
    <row r="50" spans="1:10" s="90" customFormat="1" ht="24.75" customHeight="1" x14ac:dyDescent="0.2">
      <c r="A50" s="86"/>
      <c r="B50" s="87"/>
      <c r="C50" s="88" t="s">
        <v>53</v>
      </c>
      <c r="D50" s="89">
        <v>6580795</v>
      </c>
      <c r="E50" s="89">
        <v>2307373</v>
      </c>
      <c r="F50" s="89">
        <v>0</v>
      </c>
      <c r="G50" s="89">
        <f t="shared" si="1"/>
        <v>8888168</v>
      </c>
    </row>
    <row r="51" spans="1:10" s="79" customFormat="1" ht="6.75" customHeight="1" x14ac:dyDescent="0.2">
      <c r="A51" s="75"/>
      <c r="B51" s="76"/>
      <c r="C51" s="77"/>
      <c r="D51" s="78"/>
      <c r="E51" s="78"/>
      <c r="F51" s="78"/>
      <c r="G51" s="78"/>
    </row>
    <row r="52" spans="1:10" s="59" customFormat="1" ht="24" customHeight="1" x14ac:dyDescent="0.25">
      <c r="A52" s="63">
        <v>921</v>
      </c>
      <c r="B52" s="63"/>
      <c r="C52" s="61" t="s">
        <v>57</v>
      </c>
      <c r="D52" s="62">
        <v>19781520</v>
      </c>
      <c r="E52" s="62">
        <f>E55+E59</f>
        <v>2163661</v>
      </c>
      <c r="F52" s="62">
        <f>F72</f>
        <v>0</v>
      </c>
      <c r="G52" s="62">
        <f>D52+E52-F52</f>
        <v>21945181</v>
      </c>
      <c r="H52" s="59">
        <v>82310036</v>
      </c>
      <c r="I52" s="58">
        <f>H52-G52</f>
        <v>60364855</v>
      </c>
    </row>
    <row r="53" spans="1:10" s="26" customFormat="1" ht="15.75" customHeight="1" x14ac:dyDescent="0.2">
      <c r="A53" s="17"/>
      <c r="B53" s="17"/>
      <c r="C53" s="65" t="s">
        <v>46</v>
      </c>
      <c r="D53" s="25"/>
      <c r="E53" s="25"/>
      <c r="F53" s="25"/>
      <c r="G53" s="25"/>
      <c r="I53" s="66">
        <f>H53-G53</f>
        <v>0</v>
      </c>
    </row>
    <row r="54" spans="1:10" s="69" customFormat="1" ht="25.5" customHeight="1" x14ac:dyDescent="0.2">
      <c r="A54" s="91"/>
      <c r="B54" s="92" t="s">
        <v>47</v>
      </c>
      <c r="C54" s="68" t="s">
        <v>58</v>
      </c>
      <c r="D54" s="66">
        <v>15430851</v>
      </c>
      <c r="E54" s="66">
        <f>E55+E59</f>
        <v>2163661</v>
      </c>
      <c r="F54" s="66">
        <f>F55+F59</f>
        <v>0</v>
      </c>
      <c r="G54" s="66">
        <f>D54+E54-F54</f>
        <v>17594512</v>
      </c>
      <c r="H54" s="69">
        <v>152041480</v>
      </c>
      <c r="I54" s="66">
        <f>H54-G54</f>
        <v>134446968</v>
      </c>
    </row>
    <row r="55" spans="1:10" s="74" customFormat="1" ht="18" customHeight="1" x14ac:dyDescent="0.2">
      <c r="A55" s="93" t="s">
        <v>59</v>
      </c>
      <c r="B55" s="93"/>
      <c r="C55" s="94" t="s">
        <v>60</v>
      </c>
      <c r="D55" s="73">
        <v>15430851</v>
      </c>
      <c r="E55" s="73">
        <f>E56</f>
        <v>2134550</v>
      </c>
      <c r="F55" s="73">
        <f>F65</f>
        <v>0</v>
      </c>
      <c r="G55" s="73">
        <f>D55+E55-F55</f>
        <v>17565401</v>
      </c>
      <c r="H55" s="73"/>
      <c r="I55" s="73"/>
    </row>
    <row r="56" spans="1:10" s="79" customFormat="1" ht="15.75" customHeight="1" x14ac:dyDescent="0.2">
      <c r="A56" s="75"/>
      <c r="B56" s="76"/>
      <c r="C56" s="76" t="s">
        <v>61</v>
      </c>
      <c r="D56" s="95">
        <v>15430851</v>
      </c>
      <c r="E56" s="95">
        <v>2134550</v>
      </c>
      <c r="F56" s="95">
        <v>0</v>
      </c>
      <c r="G56" s="95">
        <f>D56+E56-F56</f>
        <v>17565401</v>
      </c>
    </row>
    <row r="57" spans="1:10" s="26" customFormat="1" ht="39.75" customHeight="1" x14ac:dyDescent="0.2">
      <c r="A57" s="34"/>
      <c r="B57" s="96"/>
      <c r="C57" s="44" t="s">
        <v>62</v>
      </c>
      <c r="D57" s="44"/>
      <c r="E57" s="44"/>
      <c r="F57" s="44"/>
      <c r="G57" s="44"/>
      <c r="H57" s="73"/>
      <c r="I57" s="25"/>
      <c r="J57" s="85"/>
    </row>
    <row r="58" spans="1:10" s="74" customFormat="1" ht="20.25" customHeight="1" x14ac:dyDescent="0.2">
      <c r="A58" s="93" t="s">
        <v>63</v>
      </c>
      <c r="B58" s="93"/>
      <c r="C58" s="97" t="s">
        <v>64</v>
      </c>
      <c r="D58" s="73">
        <v>3800000</v>
      </c>
      <c r="E58" s="73">
        <f>E59</f>
        <v>29111</v>
      </c>
      <c r="F58" s="73">
        <f>F59</f>
        <v>0</v>
      </c>
      <c r="G58" s="73">
        <f>D58+E58-F58</f>
        <v>3829111</v>
      </c>
      <c r="H58" s="73"/>
      <c r="I58" s="73"/>
    </row>
    <row r="59" spans="1:10" s="79" customFormat="1" ht="15.75" customHeight="1" x14ac:dyDescent="0.2">
      <c r="A59" s="75"/>
      <c r="B59" s="76"/>
      <c r="C59" s="76" t="s">
        <v>61</v>
      </c>
      <c r="D59" s="95">
        <v>3800000</v>
      </c>
      <c r="E59" s="95">
        <v>29111</v>
      </c>
      <c r="F59" s="95">
        <v>0</v>
      </c>
      <c r="G59" s="95">
        <f>D59+E59-F59</f>
        <v>3829111</v>
      </c>
    </row>
    <row r="60" spans="1:10" s="79" customFormat="1" ht="27.75" customHeight="1" x14ac:dyDescent="0.2">
      <c r="A60" s="75"/>
      <c r="B60" s="76"/>
      <c r="C60" s="44" t="s">
        <v>65</v>
      </c>
      <c r="D60" s="44"/>
      <c r="E60" s="44"/>
      <c r="F60" s="44"/>
      <c r="G60" s="44"/>
    </row>
    <row r="61" spans="1:10" s="79" customFormat="1" ht="15" customHeight="1" x14ac:dyDescent="0.2">
      <c r="A61" s="75"/>
      <c r="B61" s="76"/>
      <c r="C61" s="44" t="s">
        <v>66</v>
      </c>
      <c r="D61" s="44"/>
      <c r="E61" s="44"/>
      <c r="F61" s="44"/>
      <c r="G61" s="44"/>
    </row>
    <row r="62" spans="1:10" s="79" customFormat="1" ht="27.75" customHeight="1" x14ac:dyDescent="0.2">
      <c r="A62" s="75"/>
      <c r="B62" s="76"/>
      <c r="C62" s="44" t="s">
        <v>67</v>
      </c>
      <c r="D62" s="44"/>
      <c r="E62" s="44"/>
      <c r="F62" s="44"/>
      <c r="G62" s="44"/>
    </row>
    <row r="63" spans="1:10" s="79" customFormat="1" ht="27.75" customHeight="1" x14ac:dyDescent="0.2">
      <c r="A63" s="75"/>
      <c r="B63" s="76"/>
      <c r="C63" s="44" t="s">
        <v>68</v>
      </c>
      <c r="D63" s="44"/>
      <c r="E63" s="44"/>
      <c r="F63" s="44"/>
      <c r="G63" s="44"/>
    </row>
    <row r="64" spans="1:10" s="79" customFormat="1" ht="9.75" customHeight="1" x14ac:dyDescent="0.2">
      <c r="A64" s="75"/>
      <c r="B64" s="76"/>
      <c r="C64" s="76"/>
      <c r="D64" s="95"/>
      <c r="E64" s="95"/>
      <c r="F64" s="95"/>
      <c r="G64" s="95"/>
    </row>
    <row r="65" spans="1:11" s="59" customFormat="1" ht="30" customHeight="1" x14ac:dyDescent="0.25">
      <c r="A65" s="98">
        <v>925</v>
      </c>
      <c r="B65" s="98"/>
      <c r="C65" s="99" t="s">
        <v>69</v>
      </c>
      <c r="D65" s="100">
        <v>2422120</v>
      </c>
      <c r="E65" s="100">
        <f>E72</f>
        <v>797421</v>
      </c>
      <c r="F65" s="100">
        <f>F72</f>
        <v>0</v>
      </c>
      <c r="G65" s="100">
        <f>D65+E65-F65</f>
        <v>3219541</v>
      </c>
      <c r="H65" s="59">
        <v>82310036</v>
      </c>
      <c r="I65" s="58">
        <f>H65-G65</f>
        <v>79090495</v>
      </c>
    </row>
    <row r="66" spans="1:11" s="26" customFormat="1" ht="15" customHeight="1" x14ac:dyDescent="0.2">
      <c r="A66" s="17"/>
      <c r="B66" s="17"/>
      <c r="C66" s="65" t="s">
        <v>70</v>
      </c>
      <c r="D66" s="25"/>
      <c r="E66" s="25"/>
      <c r="F66" s="25"/>
      <c r="G66" s="25"/>
    </row>
    <row r="67" spans="1:11" s="69" customFormat="1" ht="36.75" customHeight="1" x14ac:dyDescent="0.2">
      <c r="A67" s="41"/>
      <c r="B67" s="67" t="s">
        <v>47</v>
      </c>
      <c r="C67" s="68" t="s">
        <v>48</v>
      </c>
      <c r="D67" s="66">
        <v>128348</v>
      </c>
      <c r="E67" s="66">
        <f>148069+226750</f>
        <v>374819</v>
      </c>
      <c r="F67" s="66">
        <f>F72</f>
        <v>0</v>
      </c>
      <c r="G67" s="66">
        <f>D67+E67-F67</f>
        <v>503167</v>
      </c>
      <c r="H67" s="66">
        <v>50805521</v>
      </c>
      <c r="I67" s="66">
        <f>H67-G67</f>
        <v>50302354</v>
      </c>
      <c r="K67" s="66"/>
    </row>
    <row r="68" spans="1:11" s="69" customFormat="1" ht="54" customHeight="1" x14ac:dyDescent="0.2">
      <c r="A68" s="41"/>
      <c r="B68" s="67" t="s">
        <v>47</v>
      </c>
      <c r="C68" s="68" t="s">
        <v>71</v>
      </c>
      <c r="D68" s="66">
        <v>7772</v>
      </c>
      <c r="E68" s="66">
        <f>8970+13732</f>
        <v>22702</v>
      </c>
      <c r="F68" s="66">
        <f>F74+F103</f>
        <v>0</v>
      </c>
      <c r="G68" s="66">
        <f>D68+E68-F68</f>
        <v>30474</v>
      </c>
      <c r="H68" s="66">
        <v>50805521</v>
      </c>
      <c r="I68" s="66">
        <f>H68-G68</f>
        <v>50775047</v>
      </c>
      <c r="K68" s="66"/>
    </row>
    <row r="69" spans="1:11" s="26" customFormat="1" ht="15.75" customHeight="1" x14ac:dyDescent="0.2">
      <c r="A69" s="17"/>
      <c r="B69" s="17"/>
      <c r="C69" s="65" t="s">
        <v>46</v>
      </c>
      <c r="D69" s="25"/>
      <c r="E69" s="25"/>
      <c r="F69" s="25"/>
      <c r="G69" s="25"/>
      <c r="I69" s="66">
        <f>H69-G69</f>
        <v>0</v>
      </c>
    </row>
    <row r="70" spans="1:11" s="69" customFormat="1" ht="39.75" customHeight="1" x14ac:dyDescent="0.2">
      <c r="A70" s="41"/>
      <c r="B70" s="67" t="s">
        <v>47</v>
      </c>
      <c r="C70" s="68" t="s">
        <v>48</v>
      </c>
      <c r="D70" s="66">
        <v>0</v>
      </c>
      <c r="E70" s="66">
        <f>255620+121446</f>
        <v>377066</v>
      </c>
      <c r="F70" s="66">
        <v>0</v>
      </c>
      <c r="G70" s="66">
        <f t="shared" ref="G70:G76" si="2">D70+E70-F70</f>
        <v>377066</v>
      </c>
      <c r="H70" s="69">
        <v>152041480</v>
      </c>
      <c r="I70" s="66">
        <f>H70-G70</f>
        <v>151664414</v>
      </c>
    </row>
    <row r="71" spans="1:11" s="69" customFormat="1" ht="54" customHeight="1" x14ac:dyDescent="0.2">
      <c r="A71" s="41"/>
      <c r="B71" s="67" t="s">
        <v>47</v>
      </c>
      <c r="C71" s="68" t="s">
        <v>71</v>
      </c>
      <c r="D71" s="66">
        <v>0</v>
      </c>
      <c r="E71" s="66">
        <f>15480+7354</f>
        <v>22834</v>
      </c>
      <c r="F71" s="66">
        <v>0</v>
      </c>
      <c r="G71" s="66">
        <f t="shared" si="2"/>
        <v>22834</v>
      </c>
      <c r="H71" s="66">
        <v>50805521</v>
      </c>
      <c r="I71" s="66">
        <f>H71-G71</f>
        <v>50782687</v>
      </c>
      <c r="K71" s="66"/>
    </row>
    <row r="72" spans="1:11" s="74" customFormat="1" ht="19.5" customHeight="1" x14ac:dyDescent="0.2">
      <c r="A72" s="93" t="s">
        <v>72</v>
      </c>
      <c r="B72" s="93"/>
      <c r="C72" s="94" t="s">
        <v>73</v>
      </c>
      <c r="D72" s="73">
        <v>2422120</v>
      </c>
      <c r="E72" s="73">
        <f>E73+E74+E75+E76</f>
        <v>797421</v>
      </c>
      <c r="F72" s="73">
        <f>F89+F90+F88</f>
        <v>0</v>
      </c>
      <c r="G72" s="73">
        <f t="shared" si="2"/>
        <v>3219541</v>
      </c>
      <c r="H72" s="73"/>
      <c r="I72" s="73"/>
    </row>
    <row r="73" spans="1:11" s="79" customFormat="1" ht="25.5" customHeight="1" x14ac:dyDescent="0.2">
      <c r="A73" s="75"/>
      <c r="B73" s="76"/>
      <c r="C73" s="77" t="s">
        <v>74</v>
      </c>
      <c r="D73" s="78">
        <v>128348</v>
      </c>
      <c r="E73" s="78">
        <f>E67</f>
        <v>374819</v>
      </c>
      <c r="F73" s="78">
        <f>F95</f>
        <v>0</v>
      </c>
      <c r="G73" s="78">
        <f t="shared" si="2"/>
        <v>503167</v>
      </c>
    </row>
    <row r="74" spans="1:11" s="79" customFormat="1" ht="14.25" customHeight="1" x14ac:dyDescent="0.2">
      <c r="A74" s="75"/>
      <c r="B74" s="76"/>
      <c r="C74" s="77" t="s">
        <v>75</v>
      </c>
      <c r="D74" s="78">
        <v>7772</v>
      </c>
      <c r="E74" s="78">
        <f>E68</f>
        <v>22702</v>
      </c>
      <c r="F74" s="78">
        <f>F96</f>
        <v>0</v>
      </c>
      <c r="G74" s="78">
        <f t="shared" si="2"/>
        <v>30474</v>
      </c>
    </row>
    <row r="75" spans="1:11" s="79" customFormat="1" ht="27" customHeight="1" x14ac:dyDescent="0.2">
      <c r="A75" s="75"/>
      <c r="B75" s="76"/>
      <c r="C75" s="77" t="s">
        <v>76</v>
      </c>
      <c r="D75" s="78">
        <v>0</v>
      </c>
      <c r="E75" s="78">
        <f>E70</f>
        <v>377066</v>
      </c>
      <c r="F75" s="78">
        <f>F92+F93+F97</f>
        <v>0</v>
      </c>
      <c r="G75" s="78">
        <f t="shared" si="2"/>
        <v>377066</v>
      </c>
    </row>
    <row r="76" spans="1:11" s="79" customFormat="1" ht="14.25" customHeight="1" x14ac:dyDescent="0.2">
      <c r="A76" s="75"/>
      <c r="B76" s="76"/>
      <c r="C76" s="77" t="s">
        <v>77</v>
      </c>
      <c r="D76" s="78">
        <v>0</v>
      </c>
      <c r="E76" s="78">
        <f>E71</f>
        <v>22834</v>
      </c>
      <c r="F76" s="78">
        <f>F98</f>
        <v>0</v>
      </c>
      <c r="G76" s="78">
        <f t="shared" si="2"/>
        <v>22834</v>
      </c>
    </row>
    <row r="77" spans="1:11" s="84" customFormat="1" ht="16.5" customHeight="1" x14ac:dyDescent="0.2">
      <c r="A77" s="80"/>
      <c r="B77" s="81"/>
      <c r="C77" s="101" t="s">
        <v>78</v>
      </c>
      <c r="D77" s="101"/>
      <c r="E77" s="101"/>
      <c r="F77" s="101"/>
      <c r="G77" s="101"/>
    </row>
    <row r="78" spans="1:11" s="26" customFormat="1" ht="15" customHeight="1" x14ac:dyDescent="0.2">
      <c r="A78" s="17"/>
      <c r="B78" s="82"/>
      <c r="C78" s="82" t="s">
        <v>79</v>
      </c>
      <c r="D78" s="66">
        <f>D79+D80</f>
        <v>68690</v>
      </c>
      <c r="E78" s="66">
        <f>E79+E80+E81+E82</f>
        <v>428139</v>
      </c>
      <c r="F78" s="66">
        <v>0</v>
      </c>
      <c r="G78" s="66">
        <f t="shared" ref="G78:G87" si="3">D78+E78-F78</f>
        <v>496829</v>
      </c>
      <c r="H78" s="25">
        <f>E78-F78</f>
        <v>428139</v>
      </c>
      <c r="I78" s="25"/>
      <c r="J78" s="85"/>
    </row>
    <row r="79" spans="1:11" s="90" customFormat="1" ht="24.75" customHeight="1" x14ac:dyDescent="0.2">
      <c r="A79" s="86"/>
      <c r="B79" s="87"/>
      <c r="C79" s="88" t="s">
        <v>80</v>
      </c>
      <c r="D79" s="89">
        <v>64768</v>
      </c>
      <c r="E79" s="89">
        <v>148069</v>
      </c>
      <c r="F79" s="89">
        <v>0</v>
      </c>
      <c r="G79" s="89">
        <f t="shared" si="3"/>
        <v>212837</v>
      </c>
    </row>
    <row r="80" spans="1:11" s="90" customFormat="1" ht="14.25" customHeight="1" x14ac:dyDescent="0.2">
      <c r="A80" s="86"/>
      <c r="B80" s="87"/>
      <c r="C80" s="102" t="s">
        <v>75</v>
      </c>
      <c r="D80" s="103">
        <v>3922</v>
      </c>
      <c r="E80" s="103">
        <v>8970</v>
      </c>
      <c r="F80" s="103">
        <f>F103</f>
        <v>0</v>
      </c>
      <c r="G80" s="103">
        <f t="shared" si="3"/>
        <v>12892</v>
      </c>
    </row>
    <row r="81" spans="1:10" s="90" customFormat="1" ht="27" customHeight="1" x14ac:dyDescent="0.2">
      <c r="A81" s="86"/>
      <c r="B81" s="87"/>
      <c r="C81" s="102" t="s">
        <v>50</v>
      </c>
      <c r="D81" s="103">
        <v>0</v>
      </c>
      <c r="E81" s="103">
        <v>255620</v>
      </c>
      <c r="F81" s="103">
        <f>F99+F100+F104</f>
        <v>0</v>
      </c>
      <c r="G81" s="103">
        <f t="shared" si="3"/>
        <v>255620</v>
      </c>
    </row>
    <row r="82" spans="1:10" s="90" customFormat="1" ht="14.25" customHeight="1" x14ac:dyDescent="0.2">
      <c r="A82" s="86"/>
      <c r="B82" s="87"/>
      <c r="C82" s="102" t="s">
        <v>77</v>
      </c>
      <c r="D82" s="103">
        <v>0</v>
      </c>
      <c r="E82" s="103">
        <v>15480</v>
      </c>
      <c r="F82" s="103">
        <f>F105</f>
        <v>0</v>
      </c>
      <c r="G82" s="103">
        <f t="shared" si="3"/>
        <v>15480</v>
      </c>
    </row>
    <row r="83" spans="1:10" s="26" customFormat="1" ht="15" customHeight="1" x14ac:dyDescent="0.2">
      <c r="A83" s="17"/>
      <c r="B83" s="82"/>
      <c r="C83" s="82" t="s">
        <v>81</v>
      </c>
      <c r="D83" s="66">
        <f>D84+D85</f>
        <v>67430</v>
      </c>
      <c r="E83" s="66">
        <f>E84+E85+E86+E87</f>
        <v>369282</v>
      </c>
      <c r="F83" s="66">
        <v>0</v>
      </c>
      <c r="G83" s="66">
        <f t="shared" si="3"/>
        <v>436712</v>
      </c>
      <c r="H83" s="25">
        <f>E83-F83</f>
        <v>369282</v>
      </c>
      <c r="I83" s="25"/>
      <c r="J83" s="85"/>
    </row>
    <row r="84" spans="1:10" s="90" customFormat="1" ht="24.75" customHeight="1" x14ac:dyDescent="0.2">
      <c r="A84" s="86"/>
      <c r="B84" s="87"/>
      <c r="C84" s="88" t="s">
        <v>80</v>
      </c>
      <c r="D84" s="89">
        <v>63580</v>
      </c>
      <c r="E84" s="89">
        <v>226750</v>
      </c>
      <c r="F84" s="89">
        <v>0</v>
      </c>
      <c r="G84" s="89">
        <f t="shared" si="3"/>
        <v>290330</v>
      </c>
    </row>
    <row r="85" spans="1:10" s="90" customFormat="1" ht="14.25" customHeight="1" x14ac:dyDescent="0.2">
      <c r="A85" s="86"/>
      <c r="B85" s="87"/>
      <c r="C85" s="102" t="s">
        <v>75</v>
      </c>
      <c r="D85" s="103">
        <v>3850</v>
      </c>
      <c r="E85" s="103">
        <v>13732</v>
      </c>
      <c r="F85" s="103">
        <f>F108</f>
        <v>0</v>
      </c>
      <c r="G85" s="103">
        <f t="shared" si="3"/>
        <v>17582</v>
      </c>
    </row>
    <row r="86" spans="1:10" s="90" customFormat="1" ht="27" customHeight="1" x14ac:dyDescent="0.2">
      <c r="A86" s="86"/>
      <c r="B86" s="87"/>
      <c r="C86" s="102" t="s">
        <v>50</v>
      </c>
      <c r="D86" s="103">
        <v>0</v>
      </c>
      <c r="E86" s="103">
        <v>121446</v>
      </c>
      <c r="F86" s="103">
        <f>F104+F105+F109</f>
        <v>0</v>
      </c>
      <c r="G86" s="103">
        <f t="shared" si="3"/>
        <v>121446</v>
      </c>
    </row>
    <row r="87" spans="1:10" s="90" customFormat="1" ht="14.25" customHeight="1" x14ac:dyDescent="0.2">
      <c r="A87" s="86"/>
      <c r="B87" s="87"/>
      <c r="C87" s="102" t="s">
        <v>77</v>
      </c>
      <c r="D87" s="103">
        <v>0</v>
      </c>
      <c r="E87" s="103">
        <v>7354</v>
      </c>
      <c r="F87" s="103">
        <f>F110</f>
        <v>0</v>
      </c>
      <c r="G87" s="103">
        <f t="shared" si="3"/>
        <v>7354</v>
      </c>
    </row>
    <row r="88" spans="1:10" s="59" customFormat="1" ht="10.5" customHeight="1" x14ac:dyDescent="0.25">
      <c r="A88" s="56"/>
      <c r="B88" s="56"/>
      <c r="C88" s="57"/>
      <c r="D88" s="58"/>
      <c r="E88" s="58"/>
      <c r="F88" s="58"/>
      <c r="G88" s="58"/>
    </row>
    <row r="89" spans="1:10" s="40" customFormat="1" ht="18" customHeight="1" x14ac:dyDescent="0.2">
      <c r="A89" s="37" t="s">
        <v>82</v>
      </c>
      <c r="B89" s="37"/>
      <c r="C89" s="55" t="s">
        <v>83</v>
      </c>
      <c r="D89" s="39"/>
      <c r="E89" s="39"/>
      <c r="F89" s="39"/>
      <c r="G89" s="39"/>
    </row>
    <row r="90" spans="1:10" s="2" customFormat="1" ht="6.75" customHeight="1" x14ac:dyDescent="0.2">
      <c r="A90" s="41"/>
      <c r="B90" s="41"/>
      <c r="C90" s="104"/>
      <c r="D90" s="104"/>
      <c r="E90" s="104"/>
      <c r="F90" s="104"/>
      <c r="G90" s="104"/>
    </row>
    <row r="91" spans="1:10" s="50" customFormat="1" ht="24" customHeight="1" x14ac:dyDescent="0.2">
      <c r="A91" s="60"/>
      <c r="B91" s="60"/>
      <c r="C91" s="61" t="s">
        <v>44</v>
      </c>
      <c r="D91" s="62">
        <v>1866748134</v>
      </c>
      <c r="E91" s="62">
        <f>E93+E105+E116+E143</f>
        <v>19833102</v>
      </c>
      <c r="F91" s="62">
        <f>F93+F105+F116+F143</f>
        <v>1665728</v>
      </c>
      <c r="G91" s="62">
        <f>D91+E91-F91</f>
        <v>1884915508</v>
      </c>
      <c r="H91" s="50">
        <v>953711274</v>
      </c>
      <c r="I91" s="64">
        <f>H91-G91</f>
        <v>-931204234</v>
      </c>
    </row>
    <row r="92" spans="1:10" s="50" customFormat="1" ht="6.75" customHeight="1" x14ac:dyDescent="0.2">
      <c r="A92" s="105"/>
      <c r="B92" s="105"/>
      <c r="C92" s="106"/>
      <c r="D92" s="107"/>
      <c r="E92" s="107"/>
      <c r="F92" s="107"/>
      <c r="G92" s="107"/>
    </row>
    <row r="93" spans="1:10" s="50" customFormat="1" ht="24" customHeight="1" x14ac:dyDescent="0.2">
      <c r="A93" s="108" t="s">
        <v>84</v>
      </c>
      <c r="B93" s="108"/>
      <c r="C93" s="61" t="s">
        <v>85</v>
      </c>
      <c r="D93" s="62">
        <v>53276896</v>
      </c>
      <c r="E93" s="62">
        <f>E94</f>
        <v>15206292</v>
      </c>
      <c r="F93" s="62">
        <f>F94</f>
        <v>0</v>
      </c>
      <c r="G93" s="62">
        <f>D93+E93-F93</f>
        <v>68483188</v>
      </c>
      <c r="H93" s="50">
        <v>78017192</v>
      </c>
      <c r="I93" s="64">
        <f>H93-G93</f>
        <v>9534004</v>
      </c>
    </row>
    <row r="94" spans="1:10" s="74" customFormat="1" ht="20.25" customHeight="1" x14ac:dyDescent="0.2">
      <c r="A94" s="93" t="s">
        <v>86</v>
      </c>
      <c r="B94" s="93"/>
      <c r="C94" s="94" t="s">
        <v>87</v>
      </c>
      <c r="D94" s="73">
        <v>53276896</v>
      </c>
      <c r="E94" s="73">
        <f>E96+E98+E100+E102</f>
        <v>15206292</v>
      </c>
      <c r="F94" s="73">
        <f>F96+F98+F100+F102</f>
        <v>0</v>
      </c>
      <c r="G94" s="73">
        <f>D94+E94-F94</f>
        <v>68483188</v>
      </c>
      <c r="H94" s="73"/>
      <c r="I94" s="73"/>
    </row>
    <row r="95" spans="1:10" s="33" customFormat="1" ht="26.25" customHeight="1" x14ac:dyDescent="0.2">
      <c r="A95" s="109"/>
      <c r="B95" s="109"/>
      <c r="C95" s="110" t="s">
        <v>88</v>
      </c>
      <c r="D95" s="111">
        <v>46043011</v>
      </c>
      <c r="E95" s="111">
        <f>E96+E98+E100+E102</f>
        <v>15206292</v>
      </c>
      <c r="F95" s="111">
        <f>F96+F98+F100+F102</f>
        <v>0</v>
      </c>
      <c r="G95" s="83">
        <f>D95+E95-F95</f>
        <v>61249303</v>
      </c>
      <c r="H95" s="32"/>
      <c r="I95" s="32"/>
      <c r="J95" s="32"/>
    </row>
    <row r="96" spans="1:10" s="26" customFormat="1" ht="18.75" customHeight="1" x14ac:dyDescent="0.2">
      <c r="A96" s="17"/>
      <c r="B96" s="101" t="s">
        <v>89</v>
      </c>
      <c r="C96" s="112"/>
      <c r="D96" s="66">
        <v>13627541</v>
      </c>
      <c r="E96" s="66">
        <v>2555597</v>
      </c>
      <c r="F96" s="66">
        <v>0</v>
      </c>
      <c r="G96" s="66">
        <f>D96+E96-F96</f>
        <v>16183138</v>
      </c>
      <c r="H96" s="73">
        <f>E96-F96</f>
        <v>2555597</v>
      </c>
      <c r="I96" s="25"/>
      <c r="J96" s="85"/>
    </row>
    <row r="97" spans="1:10" s="59" customFormat="1" ht="43.5" customHeight="1" x14ac:dyDescent="0.25">
      <c r="A97" s="105"/>
      <c r="B97" s="105"/>
      <c r="C97" s="44" t="s">
        <v>90</v>
      </c>
      <c r="D97" s="44"/>
      <c r="E97" s="44"/>
      <c r="F97" s="44"/>
      <c r="G97" s="44"/>
      <c r="I97" s="58"/>
    </row>
    <row r="98" spans="1:10" s="26" customFormat="1" ht="27" customHeight="1" x14ac:dyDescent="0.2">
      <c r="A98" s="17"/>
      <c r="B98" s="101" t="s">
        <v>91</v>
      </c>
      <c r="C98" s="112"/>
      <c r="D98" s="66">
        <v>26363244</v>
      </c>
      <c r="E98" s="66">
        <v>9750000</v>
      </c>
      <c r="F98" s="66">
        <v>0</v>
      </c>
      <c r="G98" s="66">
        <f>D98+E98-F98</f>
        <v>36113244</v>
      </c>
      <c r="H98" s="73">
        <f>E98-F98</f>
        <v>9750000</v>
      </c>
      <c r="I98" s="25"/>
      <c r="J98" s="85"/>
    </row>
    <row r="99" spans="1:10" s="59" customFormat="1" ht="42.75" customHeight="1" x14ac:dyDescent="0.25">
      <c r="A99" s="105"/>
      <c r="B99" s="105"/>
      <c r="C99" s="44" t="s">
        <v>92</v>
      </c>
      <c r="D99" s="44"/>
      <c r="E99" s="44"/>
      <c r="F99" s="44"/>
      <c r="G99" s="44"/>
      <c r="I99" s="58"/>
    </row>
    <row r="100" spans="1:10" s="26" customFormat="1" ht="27" customHeight="1" x14ac:dyDescent="0.2">
      <c r="A100" s="17"/>
      <c r="B100" s="101" t="s">
        <v>93</v>
      </c>
      <c r="C100" s="112"/>
      <c r="D100" s="66">
        <v>2159471</v>
      </c>
      <c r="E100" s="66">
        <v>593322</v>
      </c>
      <c r="F100" s="66">
        <v>0</v>
      </c>
      <c r="G100" s="66">
        <f>D100+E100-F100</f>
        <v>2752793</v>
      </c>
      <c r="H100" s="73">
        <f>E100-F100</f>
        <v>593322</v>
      </c>
      <c r="I100" s="25"/>
      <c r="J100" s="85"/>
    </row>
    <row r="101" spans="1:10" s="59" customFormat="1" ht="38.25" customHeight="1" x14ac:dyDescent="0.25">
      <c r="A101" s="105"/>
      <c r="B101" s="105"/>
      <c r="C101" s="44" t="s">
        <v>94</v>
      </c>
      <c r="D101" s="44"/>
      <c r="E101" s="44"/>
      <c r="F101" s="44"/>
      <c r="G101" s="44"/>
      <c r="I101" s="58"/>
    </row>
    <row r="102" spans="1:10" s="26" customFormat="1" ht="18.75" customHeight="1" x14ac:dyDescent="0.2">
      <c r="A102" s="17"/>
      <c r="B102" s="101" t="s">
        <v>95</v>
      </c>
      <c r="C102" s="112"/>
      <c r="D102" s="66">
        <v>7472377</v>
      </c>
      <c r="E102" s="66">
        <v>2307373</v>
      </c>
      <c r="F102" s="66">
        <v>0</v>
      </c>
      <c r="G102" s="66">
        <f>D102+E102-F102</f>
        <v>9779750</v>
      </c>
      <c r="H102" s="73">
        <f>E102-F102</f>
        <v>2307373</v>
      </c>
      <c r="I102" s="25"/>
      <c r="J102" s="85"/>
    </row>
    <row r="103" spans="1:10" s="74" customFormat="1" ht="56.25" customHeight="1" x14ac:dyDescent="0.2">
      <c r="A103" s="113"/>
      <c r="B103" s="113"/>
      <c r="C103" s="44" t="s">
        <v>96</v>
      </c>
      <c r="D103" s="44"/>
      <c r="E103" s="44"/>
      <c r="F103" s="44"/>
      <c r="G103" s="44"/>
      <c r="H103" s="73"/>
      <c r="I103" s="73"/>
    </row>
    <row r="104" spans="1:10" s="74" customFormat="1" ht="3.75" customHeight="1" x14ac:dyDescent="0.2">
      <c r="A104" s="113"/>
      <c r="B104" s="113"/>
      <c r="C104" s="94"/>
      <c r="D104" s="73"/>
      <c r="E104" s="73"/>
      <c r="F104" s="73"/>
      <c r="G104" s="73"/>
      <c r="H104" s="73"/>
      <c r="I104" s="73"/>
    </row>
    <row r="105" spans="1:10" s="50" customFormat="1" ht="24" customHeight="1" x14ac:dyDescent="0.2">
      <c r="A105" s="63">
        <v>758</v>
      </c>
      <c r="B105" s="63"/>
      <c r="C105" s="61" t="s">
        <v>45</v>
      </c>
      <c r="D105" s="62">
        <v>52900000</v>
      </c>
      <c r="E105" s="62">
        <f>E106</f>
        <v>0</v>
      </c>
      <c r="F105" s="62">
        <f>F106</f>
        <v>0</v>
      </c>
      <c r="G105" s="62">
        <f>D105+E105-F105</f>
        <v>52900000</v>
      </c>
      <c r="H105" s="64"/>
      <c r="I105" s="64"/>
    </row>
    <row r="106" spans="1:10" s="74" customFormat="1" ht="23.25" customHeight="1" x14ac:dyDescent="0.2">
      <c r="A106" s="114">
        <v>75818</v>
      </c>
      <c r="B106" s="114"/>
      <c r="C106" s="94" t="s">
        <v>97</v>
      </c>
      <c r="D106" s="73">
        <v>52900000</v>
      </c>
      <c r="E106" s="73">
        <v>0</v>
      </c>
      <c r="F106" s="73">
        <v>0</v>
      </c>
      <c r="G106" s="73">
        <f>D106+E106-F106</f>
        <v>52900000</v>
      </c>
      <c r="H106" s="73"/>
      <c r="I106" s="73"/>
    </row>
    <row r="107" spans="1:10" s="26" customFormat="1" ht="26.25" customHeight="1" x14ac:dyDescent="0.2">
      <c r="A107" s="17"/>
      <c r="B107" s="115" t="s">
        <v>98</v>
      </c>
      <c r="C107" s="115"/>
      <c r="D107" s="66">
        <v>4100000</v>
      </c>
      <c r="E107" s="66">
        <v>0</v>
      </c>
      <c r="F107" s="66">
        <v>0</v>
      </c>
      <c r="G107" s="66">
        <f>D107+E107-F107</f>
        <v>4100000</v>
      </c>
      <c r="H107" s="25"/>
      <c r="I107" s="25"/>
      <c r="J107" s="85"/>
    </row>
    <row r="108" spans="1:10" s="26" customFormat="1" ht="16.5" customHeight="1" x14ac:dyDescent="0.2">
      <c r="A108" s="17"/>
      <c r="B108" s="17"/>
      <c r="C108" s="44" t="s">
        <v>99</v>
      </c>
      <c r="D108" s="44"/>
      <c r="E108" s="44"/>
      <c r="F108" s="44"/>
      <c r="G108" s="44"/>
      <c r="H108" s="25"/>
      <c r="I108" s="25"/>
    </row>
    <row r="109" spans="1:10" s="26" customFormat="1" ht="28.5" customHeight="1" x14ac:dyDescent="0.2">
      <c r="A109" s="17"/>
      <c r="B109" s="17"/>
      <c r="C109" s="18" t="s">
        <v>100</v>
      </c>
      <c r="D109" s="116">
        <f>1866748134-4100000</f>
        <v>1862648134</v>
      </c>
      <c r="E109" s="66">
        <v>18167374</v>
      </c>
      <c r="F109" s="66"/>
      <c r="G109" s="66">
        <f>D109+E109-F109</f>
        <v>1880815508</v>
      </c>
      <c r="H109" s="25"/>
      <c r="I109" s="25"/>
    </row>
    <row r="110" spans="1:10" s="26" customFormat="1" ht="16.5" customHeight="1" x14ac:dyDescent="0.2">
      <c r="A110" s="17"/>
      <c r="B110" s="17"/>
      <c r="C110" s="18" t="s">
        <v>101</v>
      </c>
      <c r="D110" s="116">
        <f>828384218-57352372</f>
        <v>771031846</v>
      </c>
      <c r="E110" s="25">
        <v>17769853</v>
      </c>
      <c r="F110" s="25"/>
      <c r="G110" s="66">
        <f>846154071-57352372</f>
        <v>788801699</v>
      </c>
      <c r="H110" s="25"/>
      <c r="I110" s="25"/>
    </row>
    <row r="111" spans="1:10" s="26" customFormat="1" ht="16.5" customHeight="1" x14ac:dyDescent="0.2">
      <c r="A111" s="17"/>
      <c r="B111" s="17"/>
      <c r="C111" s="18" t="s">
        <v>102</v>
      </c>
      <c r="D111" s="117">
        <v>262792180</v>
      </c>
      <c r="E111" s="25">
        <v>30245</v>
      </c>
      <c r="F111" s="25"/>
      <c r="G111" s="66">
        <f>D111+E111-F111</f>
        <v>262822425</v>
      </c>
      <c r="H111" s="25"/>
      <c r="I111" s="25"/>
    </row>
    <row r="112" spans="1:10" s="26" customFormat="1" ht="16.5" customHeight="1" x14ac:dyDescent="0.2">
      <c r="A112" s="17"/>
      <c r="B112" s="17"/>
      <c r="C112" s="18" t="s">
        <v>103</v>
      </c>
      <c r="D112" s="116">
        <v>22413674</v>
      </c>
      <c r="E112" s="25"/>
      <c r="F112" s="25"/>
      <c r="G112" s="66">
        <f>D112+E112-F112</f>
        <v>22413674</v>
      </c>
      <c r="H112" s="25"/>
      <c r="I112" s="25"/>
    </row>
    <row r="113" spans="1:10" s="26" customFormat="1" ht="16.5" customHeight="1" x14ac:dyDescent="0.2">
      <c r="A113" s="17"/>
      <c r="B113" s="17"/>
      <c r="C113" s="118" t="s">
        <v>104</v>
      </c>
      <c r="D113" s="119">
        <f>D109-D110-D111-D112</f>
        <v>806410434</v>
      </c>
      <c r="E113" s="120"/>
      <c r="F113" s="120">
        <v>367276</v>
      </c>
      <c r="G113" s="120">
        <f>G109-G110-G111-G112</f>
        <v>806777710</v>
      </c>
      <c r="H113" s="25"/>
      <c r="I113" s="25"/>
    </row>
    <row r="114" spans="1:10" s="26" customFormat="1" ht="16.5" customHeight="1" x14ac:dyDescent="0.2">
      <c r="A114" s="17"/>
      <c r="B114" s="17"/>
      <c r="C114" s="18" t="s">
        <v>105</v>
      </c>
      <c r="D114" s="119">
        <f>D113*0.005</f>
        <v>4032052.17</v>
      </c>
      <c r="E114" s="120"/>
      <c r="F114" s="120">
        <v>1837</v>
      </c>
      <c r="G114" s="120">
        <f>G113*0.005</f>
        <v>4033888.5500000003</v>
      </c>
      <c r="H114" s="25"/>
      <c r="I114" s="25"/>
    </row>
    <row r="115" spans="1:10" s="59" customFormat="1" ht="7.5" customHeight="1" x14ac:dyDescent="0.25">
      <c r="A115" s="105"/>
      <c r="B115" s="105"/>
      <c r="C115" s="18"/>
      <c r="D115" s="18"/>
      <c r="E115" s="18"/>
      <c r="F115" s="18"/>
      <c r="G115" s="18"/>
      <c r="I115" s="58"/>
    </row>
    <row r="116" spans="1:10" s="59" customFormat="1" ht="24" customHeight="1" x14ac:dyDescent="0.25">
      <c r="A116" s="63">
        <v>921</v>
      </c>
      <c r="B116" s="63"/>
      <c r="C116" s="61" t="s">
        <v>57</v>
      </c>
      <c r="D116" s="62">
        <v>210495861</v>
      </c>
      <c r="E116" s="62">
        <f>E117+E121+E125+E129+E134</f>
        <v>3829389</v>
      </c>
      <c r="F116" s="62">
        <f>F117+F121+F125+F129+F134</f>
        <v>1665728</v>
      </c>
      <c r="G116" s="62">
        <f>D116+E116-F116</f>
        <v>212659522</v>
      </c>
      <c r="H116" s="59">
        <v>82310036</v>
      </c>
      <c r="I116" s="58">
        <f>H116-G116</f>
        <v>-130349486</v>
      </c>
    </row>
    <row r="117" spans="1:10" s="74" customFormat="1" ht="18" customHeight="1" x14ac:dyDescent="0.2">
      <c r="A117" s="121" t="s">
        <v>59</v>
      </c>
      <c r="B117" s="121"/>
      <c r="C117" s="94" t="s">
        <v>60</v>
      </c>
      <c r="D117" s="73">
        <v>97350200</v>
      </c>
      <c r="E117" s="73">
        <v>2134550</v>
      </c>
      <c r="F117" s="73">
        <f>F118</f>
        <v>0</v>
      </c>
      <c r="G117" s="73">
        <f>D117+E117-F117</f>
        <v>99484750</v>
      </c>
      <c r="H117" s="73"/>
      <c r="I117" s="73"/>
    </row>
    <row r="118" spans="1:10" s="84" customFormat="1" ht="26.25" customHeight="1" x14ac:dyDescent="0.2">
      <c r="A118" s="80"/>
      <c r="B118" s="122"/>
      <c r="C118" s="123" t="s">
        <v>106</v>
      </c>
      <c r="D118" s="83">
        <v>56294165</v>
      </c>
      <c r="E118" s="83">
        <f>E119</f>
        <v>2134550</v>
      </c>
      <c r="F118" s="83">
        <f>F119</f>
        <v>0</v>
      </c>
      <c r="G118" s="83">
        <f>D118+E118-F118</f>
        <v>58428715</v>
      </c>
    </row>
    <row r="119" spans="1:10" s="26" customFormat="1" ht="18" customHeight="1" x14ac:dyDescent="0.2">
      <c r="A119" s="17"/>
      <c r="B119" s="101" t="s">
        <v>107</v>
      </c>
      <c r="C119" s="112"/>
      <c r="D119" s="66">
        <v>32588922</v>
      </c>
      <c r="E119" s="66">
        <v>2134550</v>
      </c>
      <c r="F119" s="66">
        <v>0</v>
      </c>
      <c r="G119" s="66">
        <f>D119+E119-F119</f>
        <v>34723472</v>
      </c>
      <c r="H119" s="73">
        <f>E119-F119</f>
        <v>2134550</v>
      </c>
      <c r="I119" s="25"/>
      <c r="J119" s="85"/>
    </row>
    <row r="120" spans="1:10" s="26" customFormat="1" ht="39.75" customHeight="1" x14ac:dyDescent="0.2">
      <c r="A120" s="34"/>
      <c r="B120" s="96"/>
      <c r="C120" s="44" t="s">
        <v>108</v>
      </c>
      <c r="D120" s="44"/>
      <c r="E120" s="44"/>
      <c r="F120" s="44"/>
      <c r="G120" s="44"/>
      <c r="H120" s="73"/>
      <c r="I120" s="25"/>
      <c r="J120" s="85"/>
    </row>
    <row r="121" spans="1:10" s="74" customFormat="1" ht="20.25" customHeight="1" x14ac:dyDescent="0.2">
      <c r="A121" s="93" t="s">
        <v>109</v>
      </c>
      <c r="B121" s="93"/>
      <c r="C121" s="94" t="s">
        <v>110</v>
      </c>
      <c r="D121" s="73">
        <v>12690312</v>
      </c>
      <c r="E121" s="73">
        <f>E123+E124</f>
        <v>383000</v>
      </c>
      <c r="F121" s="73">
        <f>F123+F124</f>
        <v>383000</v>
      </c>
      <c r="G121" s="73">
        <f>D121+E121-F121</f>
        <v>12690312</v>
      </c>
      <c r="H121" s="73"/>
      <c r="I121" s="73"/>
    </row>
    <row r="122" spans="1:10" s="26" customFormat="1" ht="25.5" customHeight="1" x14ac:dyDescent="0.2">
      <c r="A122" s="17"/>
      <c r="B122" s="124"/>
      <c r="C122" s="123" t="s">
        <v>111</v>
      </c>
      <c r="D122" s="66">
        <v>10764556</v>
      </c>
      <c r="E122" s="66">
        <f>E123+E124</f>
        <v>383000</v>
      </c>
      <c r="F122" s="66">
        <f>F123+F124</f>
        <v>383000</v>
      </c>
      <c r="G122" s="66">
        <f>D122+E122-F122</f>
        <v>10764556</v>
      </c>
      <c r="H122" s="25"/>
      <c r="I122" s="25"/>
      <c r="J122" s="85"/>
    </row>
    <row r="123" spans="1:10" s="26" customFormat="1" ht="18" customHeight="1" x14ac:dyDescent="0.2">
      <c r="A123" s="17"/>
      <c r="B123" s="101" t="s">
        <v>112</v>
      </c>
      <c r="C123" s="112"/>
      <c r="D123" s="66">
        <v>350000</v>
      </c>
      <c r="E123" s="66">
        <v>350000</v>
      </c>
      <c r="F123" s="66">
        <v>350000</v>
      </c>
      <c r="G123" s="66">
        <f>D123+E123-F123</f>
        <v>350000</v>
      </c>
      <c r="H123" s="73">
        <f>E123-F123</f>
        <v>0</v>
      </c>
      <c r="I123" s="25"/>
      <c r="J123" s="85"/>
    </row>
    <row r="124" spans="1:10" s="26" customFormat="1" ht="18" customHeight="1" x14ac:dyDescent="0.2">
      <c r="A124" s="17"/>
      <c r="B124" s="101" t="s">
        <v>113</v>
      </c>
      <c r="C124" s="112"/>
      <c r="D124" s="66">
        <v>33000</v>
      </c>
      <c r="E124" s="66">
        <v>33000</v>
      </c>
      <c r="F124" s="66">
        <v>33000</v>
      </c>
      <c r="G124" s="66">
        <f>D124+E124-F124</f>
        <v>33000</v>
      </c>
      <c r="H124" s="73">
        <f>E124-F124</f>
        <v>0</v>
      </c>
      <c r="I124" s="25"/>
      <c r="J124" s="85"/>
    </row>
    <row r="125" spans="1:10" s="74" customFormat="1" ht="20.25" customHeight="1" x14ac:dyDescent="0.2">
      <c r="A125" s="93" t="s">
        <v>114</v>
      </c>
      <c r="B125" s="93"/>
      <c r="C125" s="94" t="s">
        <v>115</v>
      </c>
      <c r="D125" s="73">
        <v>3500000</v>
      </c>
      <c r="E125" s="73">
        <f>E127</f>
        <v>210000</v>
      </c>
      <c r="F125" s="73">
        <f>F127</f>
        <v>210000</v>
      </c>
      <c r="G125" s="73">
        <f t="shared" ref="G125:G130" si="4">D125+E125-F125</f>
        <v>3500000</v>
      </c>
      <c r="H125" s="73"/>
      <c r="I125" s="73"/>
    </row>
    <row r="126" spans="1:10" s="26" customFormat="1" ht="25.5" customHeight="1" x14ac:dyDescent="0.2">
      <c r="A126" s="17"/>
      <c r="B126" s="124"/>
      <c r="C126" s="123" t="s">
        <v>111</v>
      </c>
      <c r="D126" s="66">
        <v>3500000</v>
      </c>
      <c r="E126" s="66">
        <f>E127</f>
        <v>210000</v>
      </c>
      <c r="F126" s="66">
        <f>F127</f>
        <v>210000</v>
      </c>
      <c r="G126" s="66">
        <f>D126+E126-F126</f>
        <v>3500000</v>
      </c>
      <c r="H126" s="25"/>
      <c r="I126" s="25"/>
      <c r="J126" s="85"/>
    </row>
    <row r="127" spans="1:10" s="26" customFormat="1" ht="26.25" customHeight="1" x14ac:dyDescent="0.2">
      <c r="A127" s="17"/>
      <c r="B127" s="101" t="s">
        <v>116</v>
      </c>
      <c r="C127" s="112"/>
      <c r="D127" s="66">
        <v>210000</v>
      </c>
      <c r="E127" s="66">
        <v>210000</v>
      </c>
      <c r="F127" s="66">
        <v>210000</v>
      </c>
      <c r="G127" s="66">
        <f>D127+E127-F127</f>
        <v>210000</v>
      </c>
      <c r="H127" s="73">
        <f>E127-F127</f>
        <v>0</v>
      </c>
      <c r="I127" s="25"/>
      <c r="J127" s="85"/>
    </row>
    <row r="128" spans="1:10" s="26" customFormat="1" ht="54" customHeight="1" x14ac:dyDescent="0.2">
      <c r="A128" s="17"/>
      <c r="B128" s="123"/>
      <c r="C128" s="44" t="s">
        <v>117</v>
      </c>
      <c r="D128" s="44"/>
      <c r="E128" s="44"/>
      <c r="F128" s="44"/>
      <c r="G128" s="44"/>
      <c r="H128" s="73"/>
      <c r="I128" s="25"/>
      <c r="J128" s="85"/>
    </row>
    <row r="129" spans="1:10" s="74" customFormat="1" ht="20.25" customHeight="1" x14ac:dyDescent="0.2">
      <c r="A129" s="93" t="s">
        <v>63</v>
      </c>
      <c r="B129" s="93"/>
      <c r="C129" s="97" t="s">
        <v>64</v>
      </c>
      <c r="D129" s="73">
        <v>48561623</v>
      </c>
      <c r="E129" s="73">
        <f>E131+E132</f>
        <v>29111</v>
      </c>
      <c r="F129" s="73">
        <f>F131+F132</f>
        <v>0</v>
      </c>
      <c r="G129" s="73">
        <f t="shared" si="4"/>
        <v>48590734</v>
      </c>
      <c r="H129" s="73"/>
      <c r="I129" s="73"/>
    </row>
    <row r="130" spans="1:10" s="26" customFormat="1" ht="25.5" customHeight="1" x14ac:dyDescent="0.2">
      <c r="A130" s="17"/>
      <c r="B130" s="124"/>
      <c r="C130" s="125" t="s">
        <v>106</v>
      </c>
      <c r="D130" s="25">
        <v>20726328</v>
      </c>
      <c r="E130" s="25">
        <f>E131+E132</f>
        <v>29111</v>
      </c>
      <c r="F130" s="25">
        <f>F131+F132</f>
        <v>0</v>
      </c>
      <c r="G130" s="25">
        <f t="shared" si="4"/>
        <v>20755439</v>
      </c>
      <c r="H130" s="25" t="e">
        <f>F130+#REF!</f>
        <v>#REF!</v>
      </c>
      <c r="I130" s="25"/>
      <c r="J130" s="126"/>
    </row>
    <row r="131" spans="1:10" s="26" customFormat="1" ht="18" customHeight="1" x14ac:dyDescent="0.2">
      <c r="A131" s="17"/>
      <c r="B131" s="101" t="s">
        <v>118</v>
      </c>
      <c r="C131" s="112"/>
      <c r="D131" s="66">
        <v>0</v>
      </c>
      <c r="E131" s="66">
        <v>14111</v>
      </c>
      <c r="F131" s="66">
        <v>0</v>
      </c>
      <c r="G131" s="66">
        <f>D131+E131-F131</f>
        <v>14111</v>
      </c>
      <c r="H131" s="73">
        <f>E131-F131</f>
        <v>14111</v>
      </c>
      <c r="I131" s="25"/>
      <c r="J131" s="85"/>
    </row>
    <row r="132" spans="1:10" s="26" customFormat="1" ht="39" customHeight="1" x14ac:dyDescent="0.2">
      <c r="A132" s="17"/>
      <c r="B132" s="101" t="s">
        <v>119</v>
      </c>
      <c r="C132" s="112"/>
      <c r="D132" s="66">
        <v>0</v>
      </c>
      <c r="E132" s="66">
        <v>15000</v>
      </c>
      <c r="F132" s="66">
        <v>0</v>
      </c>
      <c r="G132" s="66">
        <f>D132+E132-F132</f>
        <v>15000</v>
      </c>
      <c r="H132" s="73">
        <f>E132-F132</f>
        <v>15000</v>
      </c>
      <c r="I132" s="25"/>
      <c r="J132" s="85"/>
    </row>
    <row r="133" spans="1:10" s="79" customFormat="1" ht="69.75" customHeight="1" x14ac:dyDescent="0.2">
      <c r="A133" s="75"/>
      <c r="B133" s="76"/>
      <c r="C133" s="44" t="s">
        <v>120</v>
      </c>
      <c r="D133" s="44"/>
      <c r="E133" s="44"/>
      <c r="F133" s="44"/>
      <c r="G133" s="44"/>
    </row>
    <row r="134" spans="1:10" s="74" customFormat="1" ht="20.25" customHeight="1" x14ac:dyDescent="0.2">
      <c r="A134" s="93" t="s">
        <v>121</v>
      </c>
      <c r="B134" s="93"/>
      <c r="C134" s="94" t="s">
        <v>122</v>
      </c>
      <c r="D134" s="73">
        <v>20773358</v>
      </c>
      <c r="E134" s="73">
        <f>E135</f>
        <v>1072728</v>
      </c>
      <c r="F134" s="73">
        <f>F135</f>
        <v>1072728</v>
      </c>
      <c r="G134" s="73">
        <f t="shared" ref="G134:G139" si="5">D134+E134-F134</f>
        <v>20773358</v>
      </c>
      <c r="H134" s="73"/>
      <c r="I134" s="73"/>
    </row>
    <row r="135" spans="1:10" s="26" customFormat="1" ht="25.5" customHeight="1" x14ac:dyDescent="0.2">
      <c r="A135" s="17"/>
      <c r="B135" s="124"/>
      <c r="C135" s="123" t="s">
        <v>111</v>
      </c>
      <c r="D135" s="66">
        <v>20436944</v>
      </c>
      <c r="E135" s="66">
        <f>E136+E137+E138+E139+E140</f>
        <v>1072728</v>
      </c>
      <c r="F135" s="66">
        <f>F136+F137+F138+F139+F140</f>
        <v>1072728</v>
      </c>
      <c r="G135" s="66">
        <f>D135+E135-F135</f>
        <v>20436944</v>
      </c>
      <c r="H135" s="25"/>
      <c r="I135" s="25"/>
      <c r="J135" s="85"/>
    </row>
    <row r="136" spans="1:10" s="26" customFormat="1" ht="18" customHeight="1" x14ac:dyDescent="0.2">
      <c r="A136" s="17"/>
      <c r="B136" s="101" t="s">
        <v>123</v>
      </c>
      <c r="C136" s="112"/>
      <c r="D136" s="66">
        <v>269688</v>
      </c>
      <c r="E136" s="66">
        <v>269688</v>
      </c>
      <c r="F136" s="66">
        <v>269688</v>
      </c>
      <c r="G136" s="66">
        <f t="shared" si="5"/>
        <v>269688</v>
      </c>
      <c r="H136" s="73">
        <f>E136-F136</f>
        <v>0</v>
      </c>
      <c r="I136" s="25"/>
      <c r="J136" s="85"/>
    </row>
    <row r="137" spans="1:10" s="26" customFormat="1" ht="18" customHeight="1" x14ac:dyDescent="0.2">
      <c r="A137" s="17"/>
      <c r="B137" s="101" t="s">
        <v>124</v>
      </c>
      <c r="C137" s="112"/>
      <c r="D137" s="66">
        <v>216627</v>
      </c>
      <c r="E137" s="66">
        <v>216627</v>
      </c>
      <c r="F137" s="66">
        <v>216627</v>
      </c>
      <c r="G137" s="66">
        <f>D137+E137-F137</f>
        <v>216627</v>
      </c>
      <c r="H137" s="73">
        <f>E137-F137</f>
        <v>0</v>
      </c>
      <c r="I137" s="25"/>
      <c r="J137" s="85"/>
    </row>
    <row r="138" spans="1:10" s="26" customFormat="1" ht="18" customHeight="1" x14ac:dyDescent="0.2">
      <c r="A138" s="17"/>
      <c r="B138" s="101" t="s">
        <v>125</v>
      </c>
      <c r="C138" s="112"/>
      <c r="D138" s="66">
        <v>345000</v>
      </c>
      <c r="E138" s="66">
        <v>345000</v>
      </c>
      <c r="F138" s="66">
        <v>345000</v>
      </c>
      <c r="G138" s="66">
        <f t="shared" si="5"/>
        <v>345000</v>
      </c>
      <c r="H138" s="73">
        <f>E138-F138</f>
        <v>0</v>
      </c>
      <c r="I138" s="25"/>
      <c r="J138" s="85"/>
    </row>
    <row r="139" spans="1:10" s="26" customFormat="1" ht="28.5" customHeight="1" x14ac:dyDescent="0.2">
      <c r="A139" s="17"/>
      <c r="B139" s="101" t="s">
        <v>126</v>
      </c>
      <c r="C139" s="112"/>
      <c r="D139" s="66">
        <v>179913</v>
      </c>
      <c r="E139" s="66">
        <v>179913</v>
      </c>
      <c r="F139" s="66">
        <v>179913</v>
      </c>
      <c r="G139" s="66">
        <f t="shared" si="5"/>
        <v>179913</v>
      </c>
      <c r="H139" s="73">
        <f>E139-F139</f>
        <v>0</v>
      </c>
      <c r="I139" s="25"/>
      <c r="J139" s="85"/>
    </row>
    <row r="140" spans="1:10" s="26" customFormat="1" ht="18" customHeight="1" x14ac:dyDescent="0.2">
      <c r="A140" s="17"/>
      <c r="B140" s="101" t="s">
        <v>127</v>
      </c>
      <c r="C140" s="112"/>
      <c r="D140" s="66">
        <v>61500</v>
      </c>
      <c r="E140" s="66">
        <v>61500</v>
      </c>
      <c r="F140" s="66">
        <v>61500</v>
      </c>
      <c r="G140" s="66">
        <f>D140+E140-F140</f>
        <v>61500</v>
      </c>
      <c r="H140" s="73">
        <f>E140-F140</f>
        <v>0</v>
      </c>
      <c r="I140" s="25"/>
      <c r="J140" s="85"/>
    </row>
    <row r="141" spans="1:10" s="26" customFormat="1" ht="54" customHeight="1" x14ac:dyDescent="0.2">
      <c r="A141" s="17"/>
      <c r="B141" s="123"/>
      <c r="C141" s="44" t="s">
        <v>128</v>
      </c>
      <c r="D141" s="44"/>
      <c r="E141" s="44"/>
      <c r="F141" s="44"/>
      <c r="G141" s="44"/>
      <c r="H141" s="73"/>
      <c r="I141" s="25"/>
      <c r="J141" s="85"/>
    </row>
    <row r="142" spans="1:10" s="2" customFormat="1" ht="6" customHeight="1" x14ac:dyDescent="0.2">
      <c r="A142" s="41"/>
      <c r="B142" s="127"/>
      <c r="C142" s="127"/>
      <c r="D142" s="127"/>
      <c r="E142" s="127"/>
      <c r="F142" s="127"/>
      <c r="G142" s="127"/>
    </row>
    <row r="143" spans="1:10" s="59" customFormat="1" ht="30" customHeight="1" x14ac:dyDescent="0.25">
      <c r="A143" s="98">
        <v>925</v>
      </c>
      <c r="B143" s="98"/>
      <c r="C143" s="99" t="s">
        <v>69</v>
      </c>
      <c r="D143" s="100">
        <v>13101009</v>
      </c>
      <c r="E143" s="100">
        <f>E144</f>
        <v>797421</v>
      </c>
      <c r="F143" s="100">
        <f>F144</f>
        <v>0</v>
      </c>
      <c r="G143" s="100">
        <f>D143+E143-F143</f>
        <v>13898430</v>
      </c>
      <c r="H143" s="59">
        <v>82310036</v>
      </c>
      <c r="I143" s="58">
        <f>H143-G143</f>
        <v>68411606</v>
      </c>
    </row>
    <row r="144" spans="1:10" s="74" customFormat="1" ht="19.5" customHeight="1" x14ac:dyDescent="0.2">
      <c r="A144" s="121" t="s">
        <v>72</v>
      </c>
      <c r="B144" s="121"/>
      <c r="C144" s="94" t="s">
        <v>73</v>
      </c>
      <c r="D144" s="73">
        <v>13101009</v>
      </c>
      <c r="E144" s="73">
        <f>E145+E146</f>
        <v>797421</v>
      </c>
      <c r="F144" s="73">
        <f>F145+F146</f>
        <v>0</v>
      </c>
      <c r="G144" s="73">
        <f>D144+E144-F144</f>
        <v>13898430</v>
      </c>
      <c r="H144" s="73"/>
      <c r="I144" s="73"/>
    </row>
    <row r="145" spans="1:10" s="33" customFormat="1" ht="24.75" customHeight="1" x14ac:dyDescent="0.2">
      <c r="A145" s="109"/>
      <c r="B145" s="109"/>
      <c r="C145" s="110" t="s">
        <v>129</v>
      </c>
      <c r="D145" s="111">
        <v>399257</v>
      </c>
      <c r="E145" s="111">
        <f>157039+240482</f>
        <v>397521</v>
      </c>
      <c r="F145" s="111">
        <v>0</v>
      </c>
      <c r="G145" s="83">
        <f>D145+E145-F145</f>
        <v>796778</v>
      </c>
      <c r="H145" s="32"/>
      <c r="I145" s="32"/>
      <c r="J145" s="32"/>
    </row>
    <row r="146" spans="1:10" s="33" customFormat="1" ht="24.75" customHeight="1" x14ac:dyDescent="0.2">
      <c r="A146" s="109"/>
      <c r="B146" s="109"/>
      <c r="C146" s="110" t="s">
        <v>88</v>
      </c>
      <c r="D146" s="111">
        <v>1851114</v>
      </c>
      <c r="E146" s="111">
        <f>271100+128800</f>
        <v>399900</v>
      </c>
      <c r="F146" s="111">
        <v>0</v>
      </c>
      <c r="G146" s="83">
        <f>D146+E146-F146</f>
        <v>2251014</v>
      </c>
      <c r="H146" s="32"/>
      <c r="I146" s="32"/>
      <c r="J146" s="32"/>
    </row>
    <row r="147" spans="1:10" s="26" customFormat="1" ht="18" customHeight="1" x14ac:dyDescent="0.2">
      <c r="A147" s="17"/>
      <c r="B147" s="101" t="s">
        <v>130</v>
      </c>
      <c r="C147" s="112"/>
      <c r="D147" s="66">
        <v>68690</v>
      </c>
      <c r="E147" s="66">
        <v>428139</v>
      </c>
      <c r="F147" s="66">
        <v>0</v>
      </c>
      <c r="G147" s="66">
        <f>D147+E147-F147</f>
        <v>496829</v>
      </c>
      <c r="H147" s="73">
        <f>E147-F147</f>
        <v>428139</v>
      </c>
      <c r="I147" s="25"/>
      <c r="J147" s="85"/>
    </row>
    <row r="148" spans="1:10" s="59" customFormat="1" ht="85.5" customHeight="1" x14ac:dyDescent="0.25">
      <c r="A148" s="105"/>
      <c r="B148" s="105"/>
      <c r="C148" s="44" t="s">
        <v>131</v>
      </c>
      <c r="D148" s="44"/>
      <c r="E148" s="44"/>
      <c r="F148" s="44"/>
      <c r="G148" s="44"/>
      <c r="I148" s="58"/>
    </row>
    <row r="149" spans="1:10" s="26" customFormat="1" ht="24.75" customHeight="1" x14ac:dyDescent="0.2">
      <c r="A149" s="17"/>
      <c r="B149" s="101" t="s">
        <v>132</v>
      </c>
      <c r="C149" s="112"/>
      <c r="D149" s="66">
        <v>67430</v>
      </c>
      <c r="E149" s="66">
        <v>369282</v>
      </c>
      <c r="F149" s="66">
        <v>0</v>
      </c>
      <c r="G149" s="66">
        <f>D149+E149-F149</f>
        <v>436712</v>
      </c>
      <c r="H149" s="73">
        <f>E149-F149</f>
        <v>369282</v>
      </c>
      <c r="I149" s="25"/>
      <c r="J149" s="85"/>
    </row>
    <row r="150" spans="1:10" s="59" customFormat="1" ht="82.5" customHeight="1" x14ac:dyDescent="0.25">
      <c r="A150" s="105"/>
      <c r="B150" s="105"/>
      <c r="C150" s="44" t="s">
        <v>133</v>
      </c>
      <c r="D150" s="44"/>
      <c r="E150" s="44"/>
      <c r="F150" s="44"/>
      <c r="G150" s="44"/>
      <c r="I150" s="58"/>
    </row>
  </sheetData>
  <sheetProtection password="C25B" sheet="1" objects="1" scenarios="1"/>
  <mergeCells count="83">
    <mergeCell ref="A144:B144"/>
    <mergeCell ref="B147:C147"/>
    <mergeCell ref="C148:G148"/>
    <mergeCell ref="B149:C149"/>
    <mergeCell ref="C150:G150"/>
    <mergeCell ref="B138:C138"/>
    <mergeCell ref="B139:C139"/>
    <mergeCell ref="B140:C140"/>
    <mergeCell ref="C141:G141"/>
    <mergeCell ref="A143:B143"/>
    <mergeCell ref="B137:C137"/>
    <mergeCell ref="B123:C123"/>
    <mergeCell ref="B124:C124"/>
    <mergeCell ref="A125:B125"/>
    <mergeCell ref="B127:C127"/>
    <mergeCell ref="C128:G128"/>
    <mergeCell ref="A129:B129"/>
    <mergeCell ref="B131:C131"/>
    <mergeCell ref="B132:C132"/>
    <mergeCell ref="C133:G133"/>
    <mergeCell ref="A134:B134"/>
    <mergeCell ref="B136:C136"/>
    <mergeCell ref="A121:B121"/>
    <mergeCell ref="C101:G101"/>
    <mergeCell ref="B102:C102"/>
    <mergeCell ref="C103:G103"/>
    <mergeCell ref="A105:B105"/>
    <mergeCell ref="A106:B106"/>
    <mergeCell ref="B107:C107"/>
    <mergeCell ref="C108:G108"/>
    <mergeCell ref="A116:B116"/>
    <mergeCell ref="A117:B117"/>
    <mergeCell ref="B119:C119"/>
    <mergeCell ref="C120:G120"/>
    <mergeCell ref="B100:C100"/>
    <mergeCell ref="C62:G62"/>
    <mergeCell ref="C63:G63"/>
    <mergeCell ref="A65:B65"/>
    <mergeCell ref="A72:B72"/>
    <mergeCell ref="C77:G77"/>
    <mergeCell ref="A93:B93"/>
    <mergeCell ref="A94:B94"/>
    <mergeCell ref="B96:C96"/>
    <mergeCell ref="C97:G97"/>
    <mergeCell ref="B98:C98"/>
    <mergeCell ref="C99:G99"/>
    <mergeCell ref="C61:G61"/>
    <mergeCell ref="B26:H26"/>
    <mergeCell ref="B27:G27"/>
    <mergeCell ref="B28:H28"/>
    <mergeCell ref="C30:G30"/>
    <mergeCell ref="A36:B36"/>
    <mergeCell ref="A39:B39"/>
    <mergeCell ref="A52:B52"/>
    <mergeCell ref="A55:B55"/>
    <mergeCell ref="C57:G57"/>
    <mergeCell ref="A58:B58"/>
    <mergeCell ref="C60:G60"/>
    <mergeCell ref="B25:H25"/>
    <mergeCell ref="B12:C12"/>
    <mergeCell ref="B13:C13"/>
    <mergeCell ref="B14:C14"/>
    <mergeCell ref="B15:C15"/>
    <mergeCell ref="B17:E17"/>
    <mergeCell ref="B19:G19"/>
    <mergeCell ref="B20:G20"/>
    <mergeCell ref="B21:G21"/>
    <mergeCell ref="B22:G22"/>
    <mergeCell ref="B23:H23"/>
    <mergeCell ref="B24:G24"/>
    <mergeCell ref="B11:C11"/>
    <mergeCell ref="A1:G1"/>
    <mergeCell ref="B2:C2"/>
    <mergeCell ref="A3:B4"/>
    <mergeCell ref="C3:C4"/>
    <mergeCell ref="D3:D4"/>
    <mergeCell ref="E3:F3"/>
    <mergeCell ref="G3:G4"/>
    <mergeCell ref="B6:C6"/>
    <mergeCell ref="B7:C7"/>
    <mergeCell ref="B8:C8"/>
    <mergeCell ref="B9:C9"/>
    <mergeCell ref="B10:C10"/>
  </mergeCells>
  <pageMargins left="0.39370078740157483" right="0.39370078740157483" top="0.6692913385826772" bottom="0.7480314960629921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Uzasadnienie</vt:lpstr>
      <vt:lpstr>Uzasadnienie!Tytuły_wydruku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Mach</dc:creator>
  <cp:lastModifiedBy>Krzysztof Ryszewski</cp:lastModifiedBy>
  <dcterms:created xsi:type="dcterms:W3CDTF">2022-12-13T08:41:07Z</dcterms:created>
  <dcterms:modified xsi:type="dcterms:W3CDTF">2022-12-13T11:08:10Z</dcterms:modified>
</cp:coreProperties>
</file>